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0naT7w2fjTvS9n4YkO003hullWS4M6evnwFuUZqyD1HwjxKIEqKKhvviEAGyOsBzCavBoMcMLf/xDP8XWVYiug==" workbookSaltValue="2tZPwExzVBBlwbXtGo0Unw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C270" i="82"/>
  <c r="AB270" i="82"/>
  <c r="A270" i="82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I39" i="83" l="1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D38" i="83" s="1"/>
  <c r="AL336" i="83"/>
  <c r="AE336" i="83"/>
  <c r="AD336" i="83"/>
  <c r="W336" i="83"/>
  <c r="V336" i="83"/>
  <c r="O336" i="83"/>
  <c r="N336" i="83"/>
  <c r="AM308" i="83"/>
  <c r="AD37" i="83" s="1"/>
  <c r="AL308" i="83"/>
  <c r="AE308" i="83"/>
  <c r="AD308" i="83"/>
  <c r="W308" i="83"/>
  <c r="V308" i="83"/>
  <c r="O308" i="83"/>
  <c r="N308" i="83"/>
  <c r="AM280" i="83"/>
  <c r="AD36" i="83" s="1"/>
  <c r="AL280" i="83"/>
  <c r="AE280" i="83"/>
  <c r="AD280" i="83"/>
  <c r="W280" i="83"/>
  <c r="V280" i="83"/>
  <c r="O280" i="83"/>
  <c r="N280" i="83"/>
  <c r="AM252" i="83"/>
  <c r="AD35" i="83" s="1"/>
  <c r="AL252" i="83"/>
  <c r="AE252" i="83"/>
  <c r="AD252" i="83"/>
  <c r="W252" i="83"/>
  <c r="V252" i="83"/>
  <c r="O252" i="83"/>
  <c r="N252" i="83"/>
  <c r="AM224" i="83"/>
  <c r="AD34" i="83" s="1"/>
  <c r="AL224" i="83"/>
  <c r="AE224" i="83"/>
  <c r="AD224" i="83"/>
  <c r="W224" i="83"/>
  <c r="V224" i="83"/>
  <c r="O224" i="83"/>
  <c r="N224" i="83"/>
  <c r="AM196" i="83"/>
  <c r="AD33" i="83" s="1"/>
  <c r="AL196" i="83"/>
  <c r="AE196" i="83"/>
  <c r="AD196" i="83"/>
  <c r="W196" i="83"/>
  <c r="V196" i="83"/>
  <c r="O196" i="83"/>
  <c r="N196" i="83"/>
  <c r="AM168" i="83"/>
  <c r="AD32" i="83" s="1"/>
  <c r="AL168" i="83"/>
  <c r="AE168" i="83"/>
  <c r="AD168" i="83"/>
  <c r="W168" i="83"/>
  <c r="V168" i="83"/>
  <c r="O168" i="83"/>
  <c r="N168" i="83"/>
  <c r="AM140" i="83"/>
  <c r="AD31" i="83" s="1"/>
  <c r="AL140" i="83"/>
  <c r="AE140" i="83"/>
  <c r="AD140" i="83"/>
  <c r="W140" i="83"/>
  <c r="V140" i="83"/>
  <c r="O140" i="83"/>
  <c r="I31" i="83" s="1"/>
  <c r="N140" i="83"/>
  <c r="AM112" i="83"/>
  <c r="AD30" i="83" s="1"/>
  <c r="AL112" i="83"/>
  <c r="AE112" i="83"/>
  <c r="W30" i="83" s="1"/>
  <c r="AD112" i="83"/>
  <c r="W112" i="83"/>
  <c r="P30" i="83" s="1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I33" i="83"/>
  <c r="I36" i="83"/>
  <c r="I38" i="83"/>
  <c r="P31" i="83"/>
  <c r="P33" i="83"/>
  <c r="P35" i="83"/>
  <c r="P37" i="83"/>
  <c r="W32" i="83"/>
  <c r="W34" i="83"/>
  <c r="W38" i="83"/>
  <c r="I32" i="83"/>
  <c r="I35" i="83"/>
  <c r="I37" i="83"/>
  <c r="P32" i="83"/>
  <c r="P34" i="83"/>
  <c r="P36" i="83"/>
  <c r="P38" i="83"/>
  <c r="W31" i="83"/>
  <c r="W33" i="83"/>
  <c r="W35" i="83"/>
  <c r="W36" i="83"/>
  <c r="W37" i="83"/>
  <c r="I34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G53" i="83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78" i="83" l="1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R307" i="83"/>
  <c r="Q245" i="83"/>
  <c r="AA167" i="83"/>
  <c r="S132" i="83"/>
  <c r="S107" i="83"/>
  <c r="R74" i="83"/>
  <c r="Q74" i="83"/>
  <c r="S74" i="83"/>
  <c r="P80" i="83"/>
  <c r="J55" i="83" s="1"/>
  <c r="P76" i="83"/>
  <c r="J54" i="83" s="1"/>
  <c r="Z307" i="83"/>
  <c r="Q328" i="83"/>
  <c r="R328" i="83"/>
  <c r="S328" i="83"/>
  <c r="Z335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AC298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Z279" i="83"/>
  <c r="AC218" i="83"/>
  <c r="Z218" i="83"/>
  <c r="Y218" i="83"/>
  <c r="AA218" i="83"/>
  <c r="S260" i="83"/>
  <c r="T260" i="83"/>
  <c r="Z77" i="83"/>
  <c r="T92" i="83"/>
  <c r="Z186" i="83"/>
  <c r="Y186" i="83"/>
  <c r="AC186" i="83"/>
  <c r="AA186" i="83"/>
  <c r="Z159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A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133" i="83" l="1"/>
  <c r="AC245" i="83"/>
  <c r="AC214" i="83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I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U250" i="83"/>
  <c r="S250" i="83"/>
  <c r="R250" i="83"/>
  <c r="Q250" i="83"/>
  <c r="U166" i="83"/>
  <c r="S166" i="83"/>
  <c r="R166" i="83"/>
  <c r="Q166" i="83"/>
  <c r="AC334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214" i="83"/>
  <c r="AH214" i="83"/>
  <c r="AG214" i="83"/>
  <c r="AI214" i="83"/>
  <c r="AK245" i="83"/>
  <c r="AH245" i="83"/>
  <c r="AG245" i="83"/>
  <c r="AI245" i="83"/>
  <c r="AK328" i="83"/>
  <c r="AG328" i="83"/>
  <c r="AI328" i="83"/>
  <c r="AH328" i="83"/>
  <c r="AH243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90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H302" i="83"/>
  <c r="AG302" i="83"/>
  <c r="AK299" i="83"/>
  <c r="AH299" i="83"/>
  <c r="AI299" i="83"/>
  <c r="AG299" i="83"/>
  <c r="AK326" i="83"/>
  <c r="AG326" i="83"/>
  <c r="AI326" i="83"/>
  <c r="AH326" i="83"/>
  <c r="AI247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H190" i="83" l="1"/>
  <c r="AH158" i="83"/>
  <c r="AH161" i="83"/>
  <c r="AG190" i="83"/>
  <c r="AH132" i="83"/>
  <c r="AC136" i="83"/>
  <c r="AH136" i="83" s="1"/>
  <c r="AI161" i="83"/>
  <c r="Y108" i="83"/>
  <c r="Z108" i="83"/>
  <c r="AA108" i="83"/>
  <c r="AI130" i="83"/>
  <c r="R504" i="83"/>
  <c r="L53" i="83"/>
  <c r="M52" i="83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S478" i="83"/>
  <c r="O43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H278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K52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I136" i="83" l="1"/>
  <c r="Y112" i="83"/>
  <c r="L41" i="83"/>
  <c r="AO302" i="83"/>
  <c r="S226" i="83"/>
  <c r="O34" i="83" s="1"/>
  <c r="AP302" i="83"/>
  <c r="L43" i="83"/>
  <c r="AP272" i="83"/>
  <c r="AO107" i="83"/>
  <c r="AQ107" i="83"/>
  <c r="AK222" i="83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P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O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G308" i="83" s="1"/>
  <c r="AO188" i="83"/>
  <c r="AB80" i="83"/>
  <c r="AB84" i="83" s="1"/>
  <c r="AK276" i="83"/>
  <c r="AG276" i="83"/>
  <c r="AG280" i="83" s="1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Q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O278" i="83" l="1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/>
  <c r="AJ33" i="83" s="1"/>
  <c r="AQ310" i="83" l="1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<sst xmlns="http://schemas.openxmlformats.org/spreadsheetml/2006/main" count="65836" uniqueCount="756">
  <si>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</si>
  <si>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</si>
  <si>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</si>
  <si>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</si>
  <si>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</si>
  <si>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</si>
  <si>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</si>
  <si>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</si>
  <si>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</si>
  <si>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</si>
  <si>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</si>
  <si>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</si>
  <si>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</si>
  <si>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</si>
  <si>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</si>
  <si>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</si>
  <si>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</si>
  <si>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</si>
  <si>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</si>
  <si>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</si>
  <si>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</si>
  <si>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</si>
  <si>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</si>
  <si>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</si>
  <si>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</si>
  <si>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</si>
  <si>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</si>
  <si>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</si>
  <si>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</si>
  <si>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</si>
  <si>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</si>
  <si>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</si>
  <si>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</si>
  <si>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</si>
  <si>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</si>
  <si>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</si>
  <si>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</si>
  <si>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</si>
  <si>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</si>
  <si>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</si>
  <si>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</si>
  <si>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</si>
  <si>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</si>
  <si>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</si>
  <si>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</si>
  <si>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</si>
  <si>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</si>
  <si>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</si>
  <si>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</si>
  <si>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</si>
  <si>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</si>
  <si>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</si>
  <si>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</si>
  <si>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</si>
  <si>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</si>
  <si>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</si>
  <si>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</si>
  <si>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</si>
  <si>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</si>
  <si>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</si>
  <si>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</si>
  <si>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</si>
  <si>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</si>
  <si>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</si>
  <si>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</si>
  <si>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</si>
  <si>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</si>
  <si>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</si>
  <si>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</si>
  <si>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</si>
  <si>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</si>
  <si>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</si>
  <si>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</si>
  <si>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</si>
  <si>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</si>
  <si>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</si>
  <si>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</si>
  <si>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</si>
  <si>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</si>
  <si>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</si>
  <si>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</si>
  <si>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</si>
  <si>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</si>
  <si>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</si>
  <si>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</si>
  <si>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</si>
  <si>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</si>
  <si>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</si>
  <si>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</si>
  <si>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</si>
  <si>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</si>
  <si>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</si>
  <si>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</si>
  <si>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</si>
  <si>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</si>
  <si>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</si>
  <si>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</si>
  <si>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</si>
  <si>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</si>
  <si>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</si>
  <si>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</si>
  <si>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</si>
  <si>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</si>
  <si>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</si>
  <si>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</si>
  <si>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</si>
  <si>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</si>
  <si>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</si>
  <si>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</si>
  <si>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</si>
  <si>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</si>
  <si>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</si>
  <si>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</si>
  <si>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</si>
  <si>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</si>
  <si>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</si>
  <si>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</si>
  <si>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</si>
  <si>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</si>
  <si>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</si>
  <si>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</si>
  <si>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</si>
  <si>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</si>
  <si>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</si>
  <si>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</si>
  <si>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</si>
  <si>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</si>
  <si>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</si>
  <si>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</si>
  <si>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</si>
  <si>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</si>
  <si>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</si>
  <si>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</si>
  <si>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</si>
  <si>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</si>
  <si>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</si>
  <si>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</si>
  <si>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</si>
  <si>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</si>
  <si>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</si>
  <si>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</si>
  <si>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</si>
  <si>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</si>
  <si>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</si>
  <si>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</si>
  <si>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</si>
  <si>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</si>
  <si>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</si>
  <si>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</si>
  <si>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</si>
  <si>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</si>
  <si>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</si>
  <si>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</si>
  <si>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</si>
  <si>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</si>
  <si>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</si>
  <si>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</si>
  <si>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</si>
  <si>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</si>
  <si>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</si>
  <si>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</si>
  <si>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</si>
  <si>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</si>
  <si>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</si>
  <si>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</si>
  <si>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</si>
  <si>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</si>
  <si>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</si>
  <si>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</si>
  <si>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</si>
  <si>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</si>
  <si>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</si>
  <si>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</si>
  <si>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</si>
  <si>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</si>
  <si>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</si>
  <si>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</si>
  <si>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</si>
  <si>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</si>
  <si>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</si>
  <si>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</si>
  <si>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</si>
  <si>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</si>
  <si>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</si>
  <si>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</si>
  <si>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</si>
  <si>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</si>
  <si>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</si>
  <si>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</si>
  <si>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</si>
  <si>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</si>
  <si>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</si>
  <si>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</si>
  <si>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</si>
  <si>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</si>
  <si>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</si>
  <si>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</si>
  <si>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</si>
  <si>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</si>
  <si>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</si>
  <si>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</si>
  <si>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</si>
  <si>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</si>
  <si>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</si>
  <si>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</si>
  <si>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</si>
  <si>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</si>
  <si>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</si>
  <si>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</si>
  <si>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</si>
  <si>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</si>
  <si>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</si>
  <si>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</si>
  <si>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</si>
  <si>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</si>
  <si>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</si>
  <si>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</si>
  <si>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</si>
  <si>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</si>
  <si>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</si>
  <si>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</si>
  <si>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</si>
  <si>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</si>
  <si>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</si>
  <si>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</si>
  <si>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</si>
  <si>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</si>
  <si>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</si>
  <si>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</si>
  <si>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</si>
  <si>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</si>
  <si>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</si>
  <si>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</si>
  <si>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</si>
  <si>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</si>
  <si>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</si>
  <si>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</si>
  <si>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</si>
  <si>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</si>
  <si>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</si>
  <si>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</si>
  <si>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</si>
  <si>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</si>
  <si>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</si>
  <si>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</si>
  <si>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</si>
  <si>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</si>
  <si>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</si>
  <si>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</si>
  <si>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</si>
  <si>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</si>
  <si>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</si>
  <si>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</si>
  <si>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</si>
  <si>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</si>
  <si>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</si>
  <si>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</si>
  <si>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</si>
  <si>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</si>
  <si>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</si>
  <si>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</si>
  <si>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</si>
  <si>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</si>
  <si>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</si>
  <si>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</si>
  <si>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</si>
  <si>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</si>
  <si>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</si>
  <si>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</si>
  <si>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</si>
  <si>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</si>
  <si>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</si>
  <si>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</si>
  <si>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</si>
  <si>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</si>
  <si>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</si>
  <si>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</si>
  <si>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</si>
  <si>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</si>
  <si>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</si>
  <si>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</si>
  <si>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</si>
  <si>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</si>
  <si>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</si>
  <si>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</si>
  <si>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</si>
  <si>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</si>
  <si>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</si>
  <si>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</si>
  <si>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</si>
  <si>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</si>
  <si>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</si>
  <si>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</si>
  <si>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</si>
  <si>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</si>
  <si>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</si>
  <si>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</si>
  <si>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</si>
  <si>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</si>
  <si>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</si>
  <si>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</si>
  <si>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</si>
  <si>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</si>
  <si>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</si>
  <si>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</si>
  <si>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</si>
  <si>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</si>
  <si>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</si>
  <si>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</si>
  <si>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</si>
  <si>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</si>
  <si>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</si>
  <si>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</si>
  <si>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</si>
  <si>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</si>
  <si>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</si>
  <si>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</si>
  <si>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</si>
  <si>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</si>
  <si>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</si>
  <si>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</si>
  <si>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</si>
  <si>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</si>
  <si>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</si>
  <si>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</si>
  <si>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</si>
  <si>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</si>
  <si>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</si>
  <si>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</si>
  <si>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</si>
  <si>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</si>
  <si>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</si>
  <si>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</si>
  <si>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</si>
  <si>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</si>
  <si>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</si>
  <si>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</si>
  <si>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</si>
  <si>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</si>
  <si>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</si>
  <si>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</si>
  <si>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</si>
  <si>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</si>
  <si>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</si>
  <si>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</si>
  <si>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</si>
  <si>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</si>
  <si>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</si>
  <si>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</si>
  <si>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</si>
  <si>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</si>
  <si>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</si>
  <si>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</si>
  <si>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</si>
  <si>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</si>
  <si>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</si>
  <si>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</si>
  <si>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</si>
  <si>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</si>
  <si>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</si>
  <si>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</si>
  <si>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</si>
  <si>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</si>
  <si>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</si>
  <si>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</si>
  <si>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</si>
  <si>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</si>
  <si>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</si>
  <si>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</si>
  <si>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</si>
  <si>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</si>
  <si>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</si>
  <si>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</si>
  <si>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</si>
  <si>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</si>
  <si>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</si>
  <si>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</si>
  <si>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</si>
  <si>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</si>
  <si>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</si>
  <si>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</si>
  <si>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</si>
  <si>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</si>
  <si>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</si>
  <si>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</si>
  <si>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</si>
  <si>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</si>
  <si>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</si>
  <si>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</si>
  <si>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</si>
  <si>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</si>
  <si>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</si>
  <si>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</si>
  <si>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</si>
  <si>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</si>
  <si>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</si>
  <si>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</si>
  <si>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</si>
  <si>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</si>
  <si>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</si>
  <si>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</si>
  <si>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</si>
  <si>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</si>
  <si>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</si>
  <si>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</si>
  <si>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</si>
  <si>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</si>
  <si>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</si>
  <si>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</si>
  <si>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</si>
  <si>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</si>
  <si>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</si>
  <si>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</si>
  <si>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</si>
  <si>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</si>
  <si>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</si>
  <si>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</si>
  <si>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</si>
  <si>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</si>
  <si>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</si>
  <si>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</si>
  <si>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</si>
  <si>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</si>
  <si>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</si>
  <si>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</si>
  <si>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</si>
  <si>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</si>
  <si>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</si>
  <si>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</si>
  <si>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</si>
  <si>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</si>
  <si>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</si>
  <si>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</si>
  <si>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</si>
  <si>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</si>
  <si>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</si>
  <si>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</si>
  <si>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</si>
  <si>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</si>
  <si>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</si>
  <si>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</si>
  <si>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</si>
  <si>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</si>
  <si>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</si>
  <si>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</si>
  <si>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</si>
  <si>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</si>
  <si>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</si>
  <si>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</si>
  <si>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</si>
  <si>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</si>
  <si>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</si>
  <si>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</si>
  <si>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</si>
  <si>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</si>
  <si>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</si>
  <si>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</si>
  <si>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</si>
  <si>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</si>
  <si>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</si>
  <si>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</si>
  <si>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</si>
  <si>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</si>
  <si>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</si>
  <si>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</si>
  <si>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</si>
  <si>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</si>
  <si>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</si>
  <si>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</si>
  <si>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</si>
  <si>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</si>
  <si>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</si>
  <si>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</si>
  <si>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</si>
  <si>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</si>
  <si>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</si>
  <si>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</si>
  <si>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</si>
  <si>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</si>
  <si>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</si>
  <si>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</si>
  <si>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</si>
  <si>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</si>
  <si>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</si>
  <si>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</si>
  <si>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</si>
  <si>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</si>
  <si>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</si>
  <si>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</si>
  <si>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</si>
  <si>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</si>
  <si>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</si>
  <si>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</si>
  <si>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</si>
  <si>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</si>
  <si>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</si>
  <si>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</si>
  <si>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</si>
  <si>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</si>
  <si>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</si>
  <si>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</si>
  <si>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</si>
  <si>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</si>
  <si>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</si>
  <si>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</si>
  <si>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</si>
  <si>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</si>
  <si>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</si>
  <si>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</si>
  <si>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</si>
  <si>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</si>
  <si>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</si>
  <si>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</si>
  <si>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</si>
  <si>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</si>
  <si>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</si>
  <si>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</si>
  <si>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</si>
  <si>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</si>
  <si>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</si>
  <si>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</si>
  <si>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</si>
  <si>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</si>
  <si>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</si>
  <si>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</si>
  <si>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</si>
  <si>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</si>
  <si>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</si>
  <si>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</si>
  <si>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</si>
  <si>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</si>
  <si>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</si>
  <si>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</si>
  <si>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</si>
  <si>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</si>
  <si>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</si>
  <si>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</si>
  <si>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</si>
  <si>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</si>
  <si>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</si>
  <si>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</si>
  <si>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</si>
  <si>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</si>
  <si>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</si>
  <si>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</si>
  <si>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</si>
  <si>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</si>
  <si>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</si>
  <si>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</si>
  <si>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</si>
  <si>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</si>
  <si>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</si>
  <si>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</si>
  <si>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</si>
  <si>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</si>
  <si>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</si>
  <si>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</si>
  <si>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</si>
  <si>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</si>
  <si>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</si>
  <si>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</si>
  <si>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</si>
  <si>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</si>
  <si>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</si>
  <si>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</si>
  <si>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</si>
  <si>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</si>
  <si>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</si>
  <si>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</si>
  <si>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</si>
  <si>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</si>
  <si>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</si>
  <si>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</si>
  <si>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</si>
  <si>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</si>
  <si>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</si>
  <si>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</si>
  <si>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</si>
  <si>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</si>
  <si>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</si>
  <si>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</si>
  <si>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</si>
  <si>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</si>
  <si>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</si>
  <si>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</si>
  <si>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</si>
  <si>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</si>
  <si>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</si>
  <si>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</si>
  <si>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</si>
  <si>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</si>
  <si>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</si>
  <si>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</si>
  <si>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</si>
  <si>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</si>
  <si>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</si>
  <si>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</si>
  <si>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</si>
  <si>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</si>
  <si>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</si>
  <si>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</si>
  <si>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</si>
  <si>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</si>
  <si>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</si>
  <si>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</si>
  <si>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</si>
  <si>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</si>
  <si>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</si>
  <si>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</si>
  <si>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</si>
  <si>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</si>
  <si>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</si>
  <si>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</si>
  <si>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</si>
  <si>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</si>
  <si>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</si>
  <si>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</si>
  <si>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</si>
  <si>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</si>
  <si>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</si>
  <si>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</si>
  <si>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</si>
  <si>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</si>
  <si>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</si>
  <si>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</si>
  <si>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</si>
  <si>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</si>
  <si>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</si>
  <si>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</si>
  <si>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</si>
  <si>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</si>
  <si>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</si>
  <si>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</si>
  <si>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</si>
  <si>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</si>
  <si>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</si>
  <si>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</si>
  <si>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</si>
  <si>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</si>
  <si>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</si>
  <si>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</si>
  <si>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</si>
  <si>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</si>
  <si>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</si>
  <si>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</si>
  <si>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</si>
  <si>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</si>
  <si>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</si>
  <si>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</si>
  <si>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</si>
  <si>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</si>
  <si>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</si>
  <si>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</si>
  <si>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</si>
  <si>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</si>
  <si>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</si>
  <si>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</si>
  <si>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</si>
  <si>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</si>
  <si>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</si>
  <si>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</si>
  <si>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</si>
  <si>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</si>
  <si>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</si>
  <si>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</si>
  <si>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</si>
  <si>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</si>
  <si>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</si>
  <si>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</si>
  <si>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</si>
  <si>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</si>
  <si>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</si>
  <si>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</si>
  <si>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</si>
  <si>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</si>
  <si>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</si>
  <si>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</si>
  <si>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</si>
  <si>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</si>
  <si>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</si>
  <si>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</si>
  <si>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</si>
  <si>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</si>
  <si>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</si>
  <si>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</si>
  <si>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</si>
  <si>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</si>
  <si>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</si>
  <si>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</si>
  <si>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</si>
  <si>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</si>
  <si>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</si>
  <si>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</si>
  <si>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</si>
  <si>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</si>
  <si>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</si>
  <si>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</si>
  <si>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</si>
  <si>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</si>
  <si>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</si>
  <si>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</si>
  <si>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</si>
  <si>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</si>
  <si>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</si>
  <si>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</si>
  <si>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</si>
  <si>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</si>
  <si>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</si>
  <si>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</si>
  <si>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</si>
  <si>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</si>
  <si>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</si>
  <si>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</si>
  <si>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</si>
  <si>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</si>
  <si>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</si>
  <si>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</si>
  <si>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</si>
  <si>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</si>
  <si>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</si>
  <si>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</si>
  <si>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</si>
  <si>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</si>
  <si>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</si>
  <si>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</si>
  <si>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</si>
  <si>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</si>
  <si>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</si>
  <si>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</si>
  <si>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</si>
  <si>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</si>
  <si>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</si>
  <si>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</si>
  <si>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</si>
  <si>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</si>
  <si>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</si>
  <si>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</si>
  <si>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</si>
  <si>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</si>
  <si>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</si>
  <si>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</si>
  <si>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</si>
  <si>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</si>
  <si>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</si>
  <si>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</si>
  <si>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</si>
  <si>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</si>
  <si>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</si>
  <si>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</si>
  <si>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</si>
  <si>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</si>
  <si>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</si>
  <si>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</si>
  <si>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</si>
  <si>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</si>
  <si>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Special Advicers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</si>
</sst>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4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0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0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0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0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0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1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0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1.4999999999999999E-2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313890.32</v>
      </c>
    </row>
    <row r="4" spans="1:29" x14ac:dyDescent="0.25">
      <c r="A4" s="2">
        <f>Results!$D$3</f>
        <v>4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0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0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0.9918256205264866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0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0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0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8.1743794735133872E-3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7.5999999999999998E-2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7.0000000000000007E-2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6.9000000000000006E-2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6.7000000000000004E-2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1.4999999999999999E-2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43904.249999999985</v>
      </c>
    </row>
    <row r="5" spans="1:29" x14ac:dyDescent="0.25">
      <c r="A5" s="2">
        <f>Results!$D$3</f>
        <v>4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0.65103607570655553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5.3009221014863869E-2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7.6455724295268951E-2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1.6830112556136926E-2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5.8810522294537898E-2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8.2540694167980086E-2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1.3598950800205737E-2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4.6559425852897682E-4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5.8920449718089405E-3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2.405917822400722E-2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1.7301881710105799E-2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0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7.1012712265683092E-2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7.0117600591465393E-2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6.9117600591465406E-2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6.7117600591465404E-2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1.2964022387274961E-2</v>
      </c>
      <c r="AB5" s="2">
        <f>SUMIFS(PERSALDATA!$G$2:$G$20871,PERSALDATA!$A$2:$A$20871,WORKING!A5,PERSALDATA!$D$2:$D$20871,WORKING!B5,PERSALDATA!$E$2:$E$20871,WORKING!C5,PERSALDATA!$F$2:$F$20871,"S&amp;W: BASIC SALARY (RES)")</f>
        <v>20</v>
      </c>
      <c r="AC5" s="2">
        <f>SUMIFS(PERSALDATA!$H$2:$H$20871,PERSALDATA!$A$2:$A$20871,WORKING!A5,PERSALDATA!$D$2:$D$20871,WORKING!B5,PERSALDATA!$E$2:$E$20871,WORKING!C5)</f>
        <v>3080214.1</v>
      </c>
    </row>
    <row r="6" spans="1:29" x14ac:dyDescent="0.25">
      <c r="A6" s="2">
        <f>Results!$D$3</f>
        <v>4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0.64263544372893222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4.0911688322199977E-2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5.3394854376022961E-2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5.570610997530509E-2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6.0487153039123866E-2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6.4077003516368983E-2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2.6992624454347493E-2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3.9529142985677949E-4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5.5399831157842618E-2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0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0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7.2788811209969995E-2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7.0373358751826612E-2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6.9373358751826653E-2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6.7373358751826623E-2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1.3285840517324945E-2</v>
      </c>
      <c r="AB6" s="2">
        <f>SUMIFS(PERSALDATA!$G$2:$G$20871,PERSALDATA!$A$2:$A$20871,WORKING!A6,PERSALDATA!$D$2:$D$20871,WORKING!B6,PERSALDATA!$E$2:$E$20871,WORKING!C6,PERSALDATA!$F$2:$F$20871,"S&amp;W: BASIC SALARY (RES)")</f>
        <v>3</v>
      </c>
      <c r="AC6" s="2">
        <f>SUMIFS(PERSALDATA!$H$2:$H$20871,PERSALDATA!$A$2:$A$20871,WORKING!A6,PERSALDATA!$D$2:$D$20871,WORKING!B6,PERSALDATA!$E$2:$E$20871,WORKING!C6)</f>
        <v>471955.59</v>
      </c>
    </row>
    <row r="7" spans="1:29" x14ac:dyDescent="0.25">
      <c r="A7" s="2">
        <f>Results!$D$3</f>
        <v>4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0.68185142956853895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4.7996061475173338E-2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6.4580003129920446E-2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4.8944596309224292E-2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5.5174381868330132E-2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8.8639832154718545E-2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1.2456327861983836E-2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3.573676321103893E-4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0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0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0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0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0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0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7.1864361108282648E-2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7.0181815696725741E-2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6.918181569672574E-2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6.7181815696725752E-2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1.3198323710544585E-2</v>
      </c>
      <c r="AB7" s="2">
        <f>SUMIFS(PERSALDATA!$G$2:$G$20871,PERSALDATA!$A$2:$A$20871,WORKING!A7,PERSALDATA!$D$2:$D$20871,WORKING!B7,PERSALDATA!$E$2:$E$20871,WORKING!C7,PERSALDATA!$F$2:$F$20871,"S&amp;W: BASIC SALARY (RES)")</f>
        <v>15</v>
      </c>
      <c r="AC7" s="2">
        <f>SUMIFS(PERSALDATA!$H$2:$H$20871,PERSALDATA!$A$2:$A$20871,WORKING!A7,PERSALDATA!$D$2:$D$20871,WORKING!B7,PERSALDATA!$E$2:$E$20871,WORKING!C7)</f>
        <v>2805822.1000000006</v>
      </c>
    </row>
    <row r="8" spans="1:29" x14ac:dyDescent="0.25">
      <c r="A8" s="2">
        <f>Results!$D$3</f>
        <v>4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0.6911516445894702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5.0657682947369047E-2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4.5626159892525713E-2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3.3712026692798033E-2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5.3327473894533586E-2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8.6063260262529626E-2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1.3750247675448881E-2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2.8628186143630379E-4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1.6380925462038339E-2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9.0442967218502066E-3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0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0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0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7.3278996482691525E-2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7.0343650509492747E-2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6.9343650509492746E-2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6.7343650509492758E-2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1.3511401265272564E-2</v>
      </c>
      <c r="AB8" s="2">
        <f>SUMIFS(PERSALDATA!$G$2:$G$20871,PERSALDATA!$A$2:$A$20871,WORKING!A8,PERSALDATA!$D$2:$D$20871,WORKING!B8,PERSALDATA!$E$2:$E$20871,WORKING!C8,PERSALDATA!$F$2:$F$20871,"S&amp;W: BASIC SALARY (RES)")</f>
        <v>32</v>
      </c>
      <c r="AC8" s="2">
        <f>SUMIFS(PERSALDATA!$H$2:$H$20871,PERSALDATA!$A$2:$A$20871,WORKING!A8,PERSALDATA!$D$2:$D$20871,WORKING!B8,PERSALDATA!$E$2:$E$20871,WORKING!C8)</f>
        <v>7962537.3000000007</v>
      </c>
    </row>
    <row r="9" spans="1:29" x14ac:dyDescent="0.25">
      <c r="A9" s="2">
        <f>Results!$D$3</f>
        <v>4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0.69975331495766957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5.829672626662679E-2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3.3455811794234055E-2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3.6946974101511217E-2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5.3729131272628294E-2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9.1020548749767116E-2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1.7981667278760834E-2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2.2738348848358607E-4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0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0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0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8.5884420903184766E-3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0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7.4209566141454991E-2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7.0471378851147085E-2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6.9471378851147084E-2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6.7471378851147082E-2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1.368881510166981E-2</v>
      </c>
      <c r="AB9" s="2">
        <f>SUMIFS(PERSALDATA!$G$2:$G$20871,PERSALDATA!$A$2:$A$20871,WORKING!A9,PERSALDATA!$D$2:$D$20871,WORKING!B9,PERSALDATA!$E$2:$E$20871,WORKING!C9,PERSALDATA!$F$2:$F$20871,"S&amp;W: BASIC SALARY (RES)")</f>
        <v>11</v>
      </c>
      <c r="AC9" s="2">
        <f>SUMIFS(PERSALDATA!$H$2:$H$20871,PERSALDATA!$A$2:$A$20871,WORKING!A9,PERSALDATA!$D$2:$D$20871,WORKING!B9,PERSALDATA!$E$2:$E$20871,WORKING!C9)</f>
        <v>3102599.95</v>
      </c>
    </row>
    <row r="10" spans="1:29" x14ac:dyDescent="0.25">
      <c r="A10" s="2">
        <f>Results!$D$3</f>
        <v>4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0.73030729745258405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4.8253643304482112E-2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2.8561343444508128E-2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1.196416866974313E-2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2.6005391307809142E-2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8.0120103840925549E-2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1.9201582978870386E-2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1.8857689212987687E-4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0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4.3027661280046176E-2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5.8458430598938224E-3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0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6.5243877690076184E-3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0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7.4193413376526698E-2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7.0104467435172069E-2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6.9104467435172068E-2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6.710446743517208E-2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1.4178670325333292E-2</v>
      </c>
      <c r="AB10" s="2">
        <f>SUMIFS(PERSALDATA!$G$2:$G$20871,PERSALDATA!$A$2:$A$20871,WORKING!A10,PERSALDATA!$D$2:$D$20871,WORKING!B10,PERSALDATA!$E$2:$E$20871,WORKING!C10,PERSALDATA!$F$2:$F$20871,"S&amp;W: BASIC SALARY (RES)")</f>
        <v>21</v>
      </c>
      <c r="AC10" s="2">
        <f>SUMIFS(PERSALDATA!$H$2:$H$20871,PERSALDATA!$A$2:$A$20871,WORKING!A10,PERSALDATA!$D$2:$D$20871,WORKING!B10,PERSALDATA!$E$2:$E$20871,WORKING!C10)</f>
        <v>7636195.4200000009</v>
      </c>
    </row>
    <row r="11" spans="1:29" x14ac:dyDescent="0.25">
      <c r="A11" s="2">
        <f>Results!$D$3</f>
        <v>4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0.73878095068029459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6.1595754599333433E-2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3.1136659824804524E-2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2.1184263861115667E-2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4.1582779098068616E-2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9.604102559770912E-2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9.5082742670787659E-3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1.7029207159528312E-4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0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0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0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0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0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7.4215772760687818E-2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7.0312375088222995E-2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6.931237508822298E-2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6.7312375088222992E-2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1.3906654035082972E-2</v>
      </c>
      <c r="AB11" s="2">
        <f>SUMIFS(PERSALDATA!$G$2:$G$20871,PERSALDATA!$A$2:$A$20871,WORKING!A11,PERSALDATA!$D$2:$D$20871,WORKING!B11,PERSALDATA!$E$2:$E$20871,WORKING!C11,PERSALDATA!$F$2:$F$20871,"S&amp;W: BASIC SALARY (RES)")</f>
        <v>17</v>
      </c>
      <c r="AC11" s="2">
        <f>SUMIFS(PERSALDATA!$H$2:$H$20871,PERSALDATA!$A$2:$A$20871,WORKING!A11,PERSALDATA!$D$2:$D$20871,WORKING!B11,PERSALDATA!$E$2:$E$20871,WORKING!C11)</f>
        <v>6127824.9199999999</v>
      </c>
    </row>
    <row r="12" spans="1:29" x14ac:dyDescent="0.25">
      <c r="A12" s="2">
        <f>Results!$D$3</f>
        <v>4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0.72610031038917167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6.0289064094045289E-2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1.7061073006037503E-2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8.6504350605211139E-3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3.0427303534807895E-2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7.0488070136612055E-2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8.7487803702394167E-3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1.2056491590933169E-4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0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6.790963649212553E-2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0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1.0204762000530412E-2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0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7.5129340701028502E-2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7.0285798822961779E-2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6.9285798822961778E-2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6.7285798822961776E-2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1.4285865878148682E-2</v>
      </c>
      <c r="AB12" s="2">
        <f>SUMIFS(PERSALDATA!$G$2:$G$20871,PERSALDATA!$A$2:$A$20871,WORKING!A12,PERSALDATA!$D$2:$D$20871,WORKING!B12,PERSALDATA!$E$2:$E$20871,WORKING!C12,PERSALDATA!$F$2:$F$20871,"S&amp;W: BASIC SALARY (RES)")</f>
        <v>3</v>
      </c>
      <c r="AC12" s="2">
        <f>SUMIFS(PERSALDATA!$H$2:$H$20871,PERSALDATA!$A$2:$A$20871,WORKING!A12,PERSALDATA!$D$2:$D$20871,WORKING!B12,PERSALDATA!$E$2:$E$20871,WORKING!C12)</f>
        <v>1740804.9299999997</v>
      </c>
    </row>
    <row r="13" spans="1:29" x14ac:dyDescent="0.25">
      <c r="A13" s="2">
        <f>Results!$D$3</f>
        <v>4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0.70230342521816491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5.7243879317131707E-2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1.3666323408168691E-3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5.9223069841975191E-3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1.1520500535017368E-2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8.7913413101042795E-2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2.0447031993272767E-2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1.0986022167286891E-4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1.7573152595215271E-3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9.7057675215919542E-2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1.4357959813241988E-2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0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0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1.4805045103537393E-2</v>
      </c>
      <c r="AB13" s="2">
        <f>SUMIFS(PERSALDATA!$G$2:$G$20871,PERSALDATA!$A$2:$A$20871,WORKING!A13,PERSALDATA!$D$2:$D$20871,WORKING!B13,PERSALDATA!$E$2:$E$20871,WORKING!C13,PERSALDATA!$F$2:$F$20871,"S&amp;W: BASIC SALARY (RES)")</f>
        <v>27</v>
      </c>
      <c r="AC13" s="2">
        <f>SUMIFS(PERSALDATA!$H$2:$H$20871,PERSALDATA!$A$2:$A$20871,WORKING!A13,PERSALDATA!$D$2:$D$20871,WORKING!B13,PERSALDATA!$E$2:$E$20871,WORKING!C13)</f>
        <v>17087258.439999998</v>
      </c>
    </row>
    <row r="14" spans="1:29" x14ac:dyDescent="0.25">
      <c r="A14" s="2">
        <f>Results!$D$3</f>
        <v>4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0.6957932402079765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2.590406204482848E-2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8.5543351401588044E-3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3.0645422045337514E-3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1.3610012870335452E-2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7.8868193459292413E-2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2.3774345096054233E-2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8.8413457245154509E-5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0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0.10960924213963032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4.0733613379944925E-2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0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0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1.4666208577983911E-2</v>
      </c>
      <c r="AB14" s="2">
        <f>SUMIFS(PERSALDATA!$G$2:$G$20871,PERSALDATA!$A$2:$A$20871,WORKING!A14,PERSALDATA!$D$2:$D$20871,WORKING!B14,PERSALDATA!$E$2:$E$20871,WORKING!C14,PERSALDATA!$F$2:$F$20871,"S&amp;W: BASIC SALARY (RES)")</f>
        <v>9</v>
      </c>
      <c r="AC14" s="2">
        <f>SUMIFS(PERSALDATA!$H$2:$H$20871,PERSALDATA!$A$2:$A$20871,WORKING!A14,PERSALDATA!$D$2:$D$20871,WORKING!B14,PERSALDATA!$E$2:$E$20871,WORKING!C14)</f>
        <v>6198377.6799999997</v>
      </c>
    </row>
    <row r="15" spans="1:29" x14ac:dyDescent="0.25">
      <c r="A15" s="2">
        <f>Results!$D$3</f>
        <v>4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0.62877414915415497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4.0839720128010432E-2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1.3450438386506135E-2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0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7.9542612913314145E-3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6.7790790516676996E-2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1.0614950320562106E-2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7.4711387666101379E-5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0.21960048365821663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1.0006562488658518E-2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8.939326682164744E-4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1.4677808834017441E-2</v>
      </c>
      <c r="AB15" s="2">
        <f>SUMIFS(PERSALDATA!$G$2:$G$20871,PERSALDATA!$A$2:$A$20871,WORKING!A15,PERSALDATA!$D$2:$D$20871,WORKING!B15,PERSALDATA!$E$2:$E$20871,WORKING!C15,PERSALDATA!$F$2:$F$20871,"S&amp;W: BASIC SALARY (RES)")</f>
        <v>32</v>
      </c>
      <c r="AC15" s="2">
        <f>SUMIFS(PERSALDATA!$H$2:$H$20871,PERSALDATA!$A$2:$A$20871,WORKING!A15,PERSALDATA!$D$2:$D$20871,WORKING!B15,PERSALDATA!$E$2:$E$20871,WORKING!C15)</f>
        <v>29808173.420000009</v>
      </c>
    </row>
    <row r="16" spans="1:29" x14ac:dyDescent="0.25">
      <c r="A16" s="2">
        <f>Results!$D$3</f>
        <v>4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0.6055922274361516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3.954194284041062E-2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1.7356209119639251E-2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1.148941055814065E-2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7.2851351378311557E-2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7.2838647755118918E-3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6.1216728661762348E-5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0.23826532095595521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7.5584562072173508E-3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0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1.4566397453903373E-2</v>
      </c>
      <c r="AB16" s="2">
        <f>SUMIFS(PERSALDATA!$G$2:$G$20871,PERSALDATA!$A$2:$A$20871,WORKING!A16,PERSALDATA!$D$2:$D$20871,WORKING!B16,PERSALDATA!$E$2:$E$20871,WORKING!C16,PERSALDATA!$F$2:$F$20871,"S&amp;W: BASIC SALARY (RES)")</f>
        <v>11</v>
      </c>
      <c r="AC16" s="2">
        <f>SUMIFS(PERSALDATA!$H$2:$H$20871,PERSALDATA!$A$2:$A$20871,WORKING!A16,PERSALDATA!$D$2:$D$20871,WORKING!B16,PERSALDATA!$E$2:$E$20871,WORKING!C16)</f>
        <v>11523484.109999999</v>
      </c>
    </row>
    <row r="17" spans="1:29" x14ac:dyDescent="0.25">
      <c r="A17" s="2">
        <f>Results!$D$3</f>
        <v>4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0.6999662980370438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0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0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0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9.0995424175075015E-2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4.8269854817441212E-5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0.20899000793306369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0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1.4999275952177737E-2</v>
      </c>
      <c r="AB17" s="2">
        <f>SUMIFS(PERSALDATA!$G$2:$G$20871,PERSALDATA!$A$2:$A$20871,WORKING!A17,PERSALDATA!$D$2:$D$20871,WORKING!B17,PERSALDATA!$E$2:$E$20871,WORKING!C17,PERSALDATA!$F$2:$F$20871,"S&amp;W: BASIC SALARY (RES)")</f>
        <v>1</v>
      </c>
      <c r="AC17" s="2">
        <f>SUMIFS(PERSALDATA!$H$2:$H$20871,PERSALDATA!$A$2:$A$20871,WORKING!A17,PERSALDATA!$D$2:$D$20871,WORKING!B17,PERSALDATA!$E$2:$E$20871,WORKING!C17)</f>
        <v>724675.89</v>
      </c>
    </row>
    <row r="18" spans="1:29" x14ac:dyDescent="0.25">
      <c r="A18" s="2">
        <f>Results!$D$3</f>
        <v>4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0.63522892412128873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1.0765964682989893E-2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4.577942189711282E-3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8.5880092033060199E-2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9.0435764997346059E-6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0.26300402804309964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5.3400535335053833E-4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1.4931195213506835E-2</v>
      </c>
      <c r="AB18" s="2">
        <f>SUMIFS(PERSALDATA!$G$2:$G$20871,PERSALDATA!$A$2:$A$20871,WORKING!A18,PERSALDATA!$D$2:$D$20871,WORKING!B18,PERSALDATA!$E$2:$E$20871,WORKING!C18,PERSALDATA!$F$2:$F$20871,"S&amp;W: BASIC SALARY (RES)")</f>
        <v>3</v>
      </c>
      <c r="AC18" s="2">
        <f>SUMIFS(PERSALDATA!$H$2:$H$20871,PERSALDATA!$A$2:$A$20871,WORKING!A18,PERSALDATA!$D$2:$D$20871,WORKING!B18,PERSALDATA!$E$2:$E$20871,WORKING!C18)</f>
        <v>9669846.879999999</v>
      </c>
    </row>
    <row r="19" spans="1:29" x14ac:dyDescent="0.25">
      <c r="A19" s="2">
        <f>Results!$D$3</f>
        <v>4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4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0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0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0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1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0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6.7000000000000004E-2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1.4999999999999999E-2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160780.59999999998</v>
      </c>
    </row>
    <row r="21" spans="1:29" x14ac:dyDescent="0.25">
      <c r="A21" s="2">
        <f>Results!$D$3</f>
        <v>4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4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0.69823658225852725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5.1537461657135325E-2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6.8842723835759456E-2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8.9162284317348406E-3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4.8514480488101114E-2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9.0769462153299105E-2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3.2676850083598427E-2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5.0621109184456636E-4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0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0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0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0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0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7.1447155715315708E-2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7.0039289968963928E-2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6.9039289968963941E-2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6.7039289968963925E-2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1.3232048768764425E-2</v>
      </c>
      <c r="AB22" s="2">
        <f>SUMIFS(PERSALDATA!$G$2:$G$20871,PERSALDATA!$A$2:$A$20871,WORKING!A22,PERSALDATA!$D$2:$D$20871,WORKING!B22,PERSALDATA!$E$2:$E$20871,WORKING!C22,PERSALDATA!$F$2:$F$20871,"S&amp;W: BASIC SALARY (RES)")</f>
        <v>3</v>
      </c>
      <c r="AC22" s="2">
        <f>SUMIFS(PERSALDATA!$H$2:$H$20871,PERSALDATA!$A$2:$A$20871,WORKING!A22,PERSALDATA!$D$2:$D$20871,WORKING!B22,PERSALDATA!$E$2:$E$20871,WORKING!C22)</f>
        <v>483711.25</v>
      </c>
    </row>
    <row r="23" spans="1:29" x14ac:dyDescent="0.25">
      <c r="A23" s="2">
        <f>Results!$D$3</f>
        <v>4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0.69524697479023334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3.9685606936197791E-2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7.7281053330452751E-2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0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9.6965396292089404E-2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9.0380604035582235E-2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0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4.4036461544432642E-4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0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0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0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0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7.1484155494974833E-2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7.0681670411076813E-2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6.9681670411076813E-2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6.7681670411076825E-2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1.2379697786430201E-2</v>
      </c>
      <c r="AB23" s="2">
        <f>SUMIFS(PERSALDATA!$G$2:$G$20871,PERSALDATA!$A$2:$A$20871,WORKING!A23,PERSALDATA!$D$2:$D$20871,WORKING!B23,PERSALDATA!$E$2:$E$20871,WORKING!C23,PERSALDATA!$F$2:$F$20871,"S&amp;W: BASIC SALARY (RES)")</f>
        <v>2</v>
      </c>
      <c r="AC23" s="2">
        <f>SUMIFS(PERSALDATA!$H$2:$H$20871,PERSALDATA!$A$2:$A$20871,WORKING!A23,PERSALDATA!$D$2:$D$20871,WORKING!B23,PERSALDATA!$E$2:$E$20871,WORKING!C23)</f>
        <v>291145.10000000003</v>
      </c>
    </row>
    <row r="24" spans="1:29" x14ac:dyDescent="0.25">
      <c r="A24" s="2">
        <f>Results!$D$3</f>
        <v>4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0.68910736566225705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5.7638110574831543E-2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6.0659870805708498E-2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6.7094435249425979E-3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7.04777832287065E-2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8.9583096315705435E-2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2.5475048853974655E-2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3.4928103387385723E-4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0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0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0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7.2376538783968061E-2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7.0450568040373529E-2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6.9450568040373528E-2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6.7450568040373526E-2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1.3027695973975666E-2</v>
      </c>
      <c r="AB24" s="2">
        <f>SUMIFS(PERSALDATA!$G$2:$G$20871,PERSALDATA!$A$2:$A$20871,WORKING!A24,PERSALDATA!$D$2:$D$20871,WORKING!B24,PERSALDATA!$E$2:$E$20871,WORKING!C24,PERSALDATA!$F$2:$F$20871,"S&amp;W: BASIC SALARY (RES)")</f>
        <v>4</v>
      </c>
      <c r="AC24" s="2">
        <f>SUMIFS(PERSALDATA!$H$2:$H$20871,PERSALDATA!$A$2:$A$20871,WORKING!A24,PERSALDATA!$D$2:$D$20871,WORKING!B24,PERSALDATA!$E$2:$E$20871,WORKING!C24)</f>
        <v>801188.64999999991</v>
      </c>
    </row>
    <row r="25" spans="1:29" x14ac:dyDescent="0.25">
      <c r="A25" s="2">
        <f>Results!$D$3</f>
        <v>4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0.71937941822257467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5.9947186220523939E-2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4.5383462613524314E-2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0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6.170379788523931E-2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9.3518526695985607E-2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1.9769483757040338E-2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2.9812460511194003E-4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0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0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0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0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0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7.3414710011765513E-2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7.047172234214337E-2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6.9471722342143341E-2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6.7471722342143367E-2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1.3389219223441868E-2</v>
      </c>
      <c r="AB25" s="2">
        <f>SUMIFS(PERSALDATA!$G$2:$G$20871,PERSALDATA!$A$2:$A$20871,WORKING!A25,PERSALDATA!$D$2:$D$20871,WORKING!B25,PERSALDATA!$E$2:$E$20871,WORKING!C25,PERSALDATA!$F$2:$F$20871,"S&amp;W: BASIC SALARY (RES)")</f>
        <v>8</v>
      </c>
      <c r="AC25" s="2">
        <f>SUMIFS(PERSALDATA!$H$2:$H$20871,PERSALDATA!$A$2:$A$20871,WORKING!A25,PERSALDATA!$D$2:$D$20871,WORKING!B25,PERSALDATA!$E$2:$E$20871,WORKING!C25)</f>
        <v>1877335.8199999998</v>
      </c>
    </row>
    <row r="26" spans="1:29" x14ac:dyDescent="0.25">
      <c r="A26" s="2">
        <f>Results!$D$3</f>
        <v>4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0.668546688290382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4.333075268574841E-2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2.6732055594257158E-2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7.2796742280647961E-2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3.8145370377976669E-2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6.7679174530417066E-2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1.9245552481831196E-2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2.3253493820261595E-4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0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5.4735598075346302E-2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8.5555307451905885E-3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0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0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0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7.4502398960128155E-2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7.030485999972709E-2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6.9304859999727089E-2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6.7304859999727087E-2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1.4023350586343452E-2</v>
      </c>
      <c r="AB26" s="2">
        <f>SUMIFS(PERSALDATA!$G$2:$G$20871,PERSALDATA!$A$2:$A$20871,WORKING!A26,PERSALDATA!$D$2:$D$20871,WORKING!B26,PERSALDATA!$E$2:$E$20871,WORKING!C26,PERSALDATA!$F$2:$F$20871,"S&amp;W: BASIC SALARY (RES)")</f>
        <v>4</v>
      </c>
      <c r="AC26" s="2">
        <f>SUMIFS(PERSALDATA!$H$2:$H$20871,PERSALDATA!$A$2:$A$20871,WORKING!A26,PERSALDATA!$D$2:$D$20871,WORKING!B26,PERSALDATA!$E$2:$E$20871,WORKING!C26)</f>
        <v>1178360.56</v>
      </c>
    </row>
    <row r="27" spans="1:29" x14ac:dyDescent="0.25">
      <c r="A27" s="2">
        <f>Results!$D$3</f>
        <v>4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0.73736045787672011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5.3182757338706504E-2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3.3121916548914165E-2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0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4.835636251121473E-2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9.6011538138214433E-2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3.1766714932250591E-2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2.0025265397943508E-4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0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0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0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0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0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0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7.4159723417439524E-2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7.0394126272179086E-2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6.9394126272179071E-2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6.7394126272179083E-2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1.3774822024288374E-2</v>
      </c>
      <c r="AB27" s="2">
        <f>SUMIFS(PERSALDATA!$G$2:$G$20871,PERSALDATA!$A$2:$A$20871,WORKING!A27,PERSALDATA!$D$2:$D$20871,WORKING!B27,PERSALDATA!$E$2:$E$20871,WORKING!C27,PERSALDATA!$F$2:$F$20871,"S&amp;W: BASIC SALARY (RES)")</f>
        <v>5</v>
      </c>
      <c r="AC27" s="2">
        <f>SUMIFS(PERSALDATA!$H$2:$H$20871,PERSALDATA!$A$2:$A$20871,WORKING!A27,PERSALDATA!$D$2:$D$20871,WORKING!B27,PERSALDATA!$E$2:$E$20871,WORKING!C27)</f>
        <v>1222755.33</v>
      </c>
    </row>
    <row r="28" spans="1:29" x14ac:dyDescent="0.25">
      <c r="A28" s="2">
        <f>Results!$D$3</f>
        <v>4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0.72057951582936119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4.4778300756386544E-2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2.8304136066368484E-2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3.5847424195856244E-2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5.2530379936508324E-2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9.3674905725496499E-2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1.9716294278364757E-2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1.6552241299923356E-4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0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4.4035207986588562E-3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0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0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0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7.4584310978067114E-2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7.0504914338383948E-2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6.9504914338383947E-2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6.7504914338383945E-2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1.378499942376186E-2</v>
      </c>
      <c r="AB28" s="2">
        <f>SUMIFS(PERSALDATA!$G$2:$G$20871,PERSALDATA!$A$2:$A$20871,WORKING!A28,PERSALDATA!$D$2:$D$20871,WORKING!B28,PERSALDATA!$E$2:$E$20871,WORKING!C28,PERSALDATA!$F$2:$F$20871,"S&amp;W: BASIC SALARY (RES)")</f>
        <v>5</v>
      </c>
      <c r="AC28" s="2">
        <f>SUMIFS(PERSALDATA!$H$2:$H$20871,PERSALDATA!$A$2:$A$20871,WORKING!A28,PERSALDATA!$D$2:$D$20871,WORKING!B28,PERSALDATA!$E$2:$E$20871,WORKING!C28)</f>
        <v>2289418.0499999998</v>
      </c>
    </row>
    <row r="29" spans="1:29" x14ac:dyDescent="0.25">
      <c r="A29" s="2">
        <f>Results!$D$3</f>
        <v>4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4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0.71092046106863738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5.7211577973786419E-2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2.567356488293746E-3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1.30098592757201E-3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9.4136404570770681E-3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9.2419333422062086E-2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3.4109072586113662E-2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1.132689927429922E-4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0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9.1944303083714568E-2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0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0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1.4818586010928291E-2</v>
      </c>
      <c r="AB30" s="2">
        <f>SUMIFS(PERSALDATA!$G$2:$G$20871,PERSALDATA!$A$2:$A$20871,WORKING!A30,PERSALDATA!$D$2:$D$20871,WORKING!B30,PERSALDATA!$E$2:$E$20871,WORKING!C30,PERSALDATA!$F$2:$F$20871,"S&amp;W: BASIC SALARY (RES)")</f>
        <v>8</v>
      </c>
      <c r="AC30" s="2">
        <f>SUMIFS(PERSALDATA!$H$2:$H$20871,PERSALDATA!$A$2:$A$20871,WORKING!A30,PERSALDATA!$D$2:$D$20871,WORKING!B30,PERSALDATA!$E$2:$E$20871,WORKING!C30)</f>
        <v>4323513.33</v>
      </c>
    </row>
    <row r="31" spans="1:29" x14ac:dyDescent="0.25">
      <c r="A31" s="2">
        <f>Results!$D$3</f>
        <v>4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0.67498535366535395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0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0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0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0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8.7747805506451601E-2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3.5646555133467428E-2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8.9050325628121116E-5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0.20153123536909898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0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0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1.4998664245115579E-2</v>
      </c>
      <c r="AB31" s="2">
        <f>SUMIFS(PERSALDATA!$G$2:$G$20871,PERSALDATA!$A$2:$A$20871,WORKING!A31,PERSALDATA!$D$2:$D$20871,WORKING!B31,PERSALDATA!$E$2:$E$20871,WORKING!C31,PERSALDATA!$F$2:$F$20871,"S&amp;W: BASIC SALARY (RES)")</f>
        <v>1</v>
      </c>
      <c r="AC31" s="2">
        <f>SUMIFS(PERSALDATA!$H$2:$H$20871,PERSALDATA!$A$2:$A$20871,WORKING!A31,PERSALDATA!$D$2:$D$20871,WORKING!B31,PERSALDATA!$E$2:$E$20871,WORKING!C31)</f>
        <v>785623.17999999982</v>
      </c>
    </row>
    <row r="32" spans="1:29" x14ac:dyDescent="0.25">
      <c r="A32" s="2">
        <f>Results!$D$3</f>
        <v>4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0.66428597378584064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3.963962087874269E-2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9.3537635659659661E-3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1.0691819444077396E-2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8.6356983655196118E-2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1.0693241216139423E-2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7.6345418225414209E-5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0.17890225203581239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0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0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1.4698171073575969E-2</v>
      </c>
      <c r="AB32" s="2">
        <f>SUMIFS(PERSALDATA!$G$2:$G$20871,PERSALDATA!$A$2:$A$20871,WORKING!A32,PERSALDATA!$D$2:$D$20871,WORKING!B32,PERSALDATA!$E$2:$E$20871,WORKING!C32,PERSALDATA!$F$2:$F$20871,"S&amp;W: BASIC SALARY (RES)")</f>
        <v>7</v>
      </c>
      <c r="AC32" s="2">
        <f>SUMIFS(PERSALDATA!$H$2:$H$20871,PERSALDATA!$A$2:$A$20871,WORKING!A32,PERSALDATA!$D$2:$D$20871,WORKING!B32,PERSALDATA!$E$2:$E$20871,WORKING!C32)</f>
        <v>6414530.3199999994</v>
      </c>
    </row>
    <row r="33" spans="1:29" x14ac:dyDescent="0.25">
      <c r="A33" s="2">
        <f>Results!$D$3</f>
        <v>4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0.65541922461479585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3.7875696980436233E-2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3.3968923807602583E-3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5.9085964849071852E-2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1.2880190632470567E-2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5.9067979495161427E-5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0.23128296256297004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1.4948160594596166E-2</v>
      </c>
      <c r="AB33" s="2">
        <f>SUMIFS(PERSALDATA!$G$2:$G$20871,PERSALDATA!$A$2:$A$20871,WORKING!A33,PERSALDATA!$D$2:$D$20871,WORKING!B33,PERSALDATA!$E$2:$E$20871,WORKING!C33,PERSALDATA!$F$2:$F$20871,"S&amp;W: BASIC SALARY (RES)")</f>
        <v>3</v>
      </c>
      <c r="AC33" s="2">
        <f>SUMIFS(PERSALDATA!$H$2:$H$20871,PERSALDATA!$A$2:$A$20871,WORKING!A33,PERSALDATA!$D$2:$D$20871,WORKING!B33,PERSALDATA!$E$2:$E$20871,WORKING!C33)</f>
        <v>3257094.65</v>
      </c>
    </row>
    <row r="34" spans="1:29" x14ac:dyDescent="0.25">
      <c r="A34" s="2">
        <f>Results!$D$3</f>
        <v>4</v>
      </c>
      <c r="B34" s="2">
        <v>2</v>
      </c>
      <c r="C34" s="2">
        <v>15</v>
      </c>
      <c r="D34" s="62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>0.57836566655714983</v>
      </c>
      <c r="E34" s="62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>4.8197138879762506E-2</v>
      </c>
      <c r="F34" s="62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>0</v>
      </c>
      <c r="G34" s="69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>0</v>
      </c>
      <c r="H34" s="62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>8.5962895319715779E-3</v>
      </c>
      <c r="I34" s="62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>7.5187381919217922E-2</v>
      </c>
      <c r="J34" s="62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>3.6007277962569355E-2</v>
      </c>
      <c r="K34" s="62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>5.0116367971394301E-5</v>
      </c>
      <c r="L34" s="62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>0</v>
      </c>
      <c r="M34" s="62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>0.25359612878135734</v>
      </c>
      <c r="N34" s="62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>0</v>
      </c>
      <c r="O34" s="62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>0</v>
      </c>
      <c r="P34" s="62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>0</v>
      </c>
      <c r="Q34" s="62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>0</v>
      </c>
      <c r="R34" s="62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>0</v>
      </c>
      <c r="S34" s="62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>0</v>
      </c>
      <c r="T34" s="62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>0</v>
      </c>
      <c r="U34" s="62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>0</v>
      </c>
      <c r="V34" s="62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>0</v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1.4870303911500854E-2</v>
      </c>
      <c r="AB34" s="2">
        <f>SUMIFS(PERSALDATA!$G$2:$G$20871,PERSALDATA!$A$2:$A$20871,WORKING!A34,PERSALDATA!$D$2:$D$20871,WORKING!B34,PERSALDATA!$E$2:$E$20871,WORKING!C34,PERSALDATA!$F$2:$F$20871,"S&amp;W: BASIC SALARY (RES)")</f>
        <v>1</v>
      </c>
      <c r="AC34" s="2">
        <f>SUMIFS(PERSALDATA!$H$2:$H$20871,PERSALDATA!$A$2:$A$20871,WORKING!A34,PERSALDATA!$D$2:$D$20871,WORKING!B34,PERSALDATA!$E$2:$E$20871,WORKING!C34)</f>
        <v>1395951.1199999999</v>
      </c>
    </row>
    <row r="35" spans="1:29" x14ac:dyDescent="0.25">
      <c r="A35" s="2">
        <f>Results!$D$3</f>
        <v>4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4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4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1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6.7000000000000004E-2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1.4999999999999999E-2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63705.4</v>
      </c>
    </row>
    <row r="38" spans="1:29" x14ac:dyDescent="0.25">
      <c r="A38" s="2">
        <f>Results!$D$3</f>
        <v>4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4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4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4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0.73139309803198915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5.3521552029723453E-2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5.769575229010613E-2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0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3.8297741027720447E-2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9.5080283202222657E-2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2.3655258438943515E-2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3.5631497929465534E-4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0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0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0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7.2151291200340001E-2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6.9997508592514746E-2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6.8997508592514772E-2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6.6997508592514743E-2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1.3554752875543181E-2</v>
      </c>
      <c r="AB41" s="2">
        <f>SUMIFS(PERSALDATA!$G$2:$G$20871,PERSALDATA!$A$2:$A$20871,WORKING!A41,PERSALDATA!$D$2:$D$20871,WORKING!B41,PERSALDATA!$E$2:$E$20871,WORKING!C41,PERSALDATA!$F$2:$F$20871,"S&amp;W: BASIC SALARY (RES)")</f>
        <v>1</v>
      </c>
      <c r="AC41" s="2">
        <f>SUMIFS(PERSALDATA!$H$2:$H$20871,PERSALDATA!$A$2:$A$20871,WORKING!A41,PERSALDATA!$D$2:$D$20871,WORKING!B41,PERSALDATA!$E$2:$E$20871,WORKING!C41)</f>
        <v>228786.34</v>
      </c>
    </row>
    <row r="42" spans="1:29" x14ac:dyDescent="0.25">
      <c r="A42" s="2">
        <f>Results!$D$3</f>
        <v>4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0.72013950146531069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1.7026889126559367E-2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1.4587660955113187E-2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0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1.6989273145480144E-2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2.6161887316710784E-2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1.2739523582284256E-2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3.1381208670587632E-4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0.19204145232183573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0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0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7.5129187591448113E-2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7.0108962487631085E-2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6.9108962487631084E-2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6.7108962487631083E-2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1.4521638807190512E-2</v>
      </c>
      <c r="AB42" s="2">
        <f>SUMIFS(PERSALDATA!$G$2:$G$20871,PERSALDATA!$A$2:$A$20871,WORKING!A42,PERSALDATA!$D$2:$D$20871,WORKING!B42,PERSALDATA!$E$2:$E$20871,WORKING!C42,PERSALDATA!$F$2:$F$20871,"S&amp;W: BASIC SALARY (RES)")</f>
        <v>13</v>
      </c>
      <c r="AC42" s="2">
        <f>SUMIFS(PERSALDATA!$H$2:$H$20871,PERSALDATA!$A$2:$A$20871,WORKING!A42,PERSALDATA!$D$2:$D$20871,WORKING!B42,PERSALDATA!$E$2:$E$20871,WORKING!C42)</f>
        <v>3269886.8</v>
      </c>
    </row>
    <row r="43" spans="1:29" x14ac:dyDescent="0.25">
      <c r="A43" s="2">
        <f>Results!$D$3</f>
        <v>4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0.71480798864962114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5.129176308025795E-2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2.7956597899475837E-2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0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3.0778143428219232E-2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7.1345160182245959E-2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4.2160413405602865E-2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2.414621714873246E-4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6.1418471183089574E-2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0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0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0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7.4306192567634904E-2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7.0182106172428524E-2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6.9182106172428523E-2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6.7182106172428521E-2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1.411535694751226E-2</v>
      </c>
      <c r="AB43" s="2">
        <f>SUMIFS(PERSALDATA!$G$2:$G$20871,PERSALDATA!$A$2:$A$20871,WORKING!A43,PERSALDATA!$D$2:$D$20871,WORKING!B43,PERSALDATA!$E$2:$E$20871,WORKING!C43,PERSALDATA!$F$2:$F$20871,"S&amp;W: BASIC SALARY (RES)")</f>
        <v>1</v>
      </c>
      <c r="AC43" s="2">
        <f>SUMIFS(PERSALDATA!$H$2:$H$20871,PERSALDATA!$A$2:$A$20871,WORKING!A43,PERSALDATA!$D$2:$D$20871,WORKING!B43,PERSALDATA!$E$2:$E$20871,WORKING!C43)</f>
        <v>386313.10000000003</v>
      </c>
    </row>
    <row r="44" spans="1:29" x14ac:dyDescent="0.25">
      <c r="A44" s="2">
        <f>Results!$D$3</f>
        <v>4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0.73284225796827918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1.4631782916708616E-2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8.0813432903563999E-3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2.4940627729347418E-3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1.097344240926728E-2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2.3109388373077411E-2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2.2795797420035332E-3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2.098594807900885E-4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0.20537828304658248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0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0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0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7.553944610366263E-2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7.0083788203235436E-2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6.9083788203235436E-2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6.708378820323542E-2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1.4711030322293789E-2</v>
      </c>
      <c r="AB44" s="2">
        <f>SUMIFS(PERSALDATA!$G$2:$G$20871,PERSALDATA!$A$2:$A$20871,WORKING!A44,PERSALDATA!$D$2:$D$20871,WORKING!B44,PERSALDATA!$E$2:$E$20871,WORKING!C44,PERSALDATA!$F$2:$F$20871,"S&amp;W: BASIC SALARY (RES)")</f>
        <v>13</v>
      </c>
      <c r="AC44" s="2">
        <f>SUMIFS(PERSALDATA!$H$2:$H$20871,PERSALDATA!$A$2:$A$20871,WORKING!A44,PERSALDATA!$D$2:$D$20871,WORKING!B44,PERSALDATA!$E$2:$E$20871,WORKING!C44)</f>
        <v>4306214.790000001</v>
      </c>
    </row>
    <row r="45" spans="1:29" x14ac:dyDescent="0.25">
      <c r="A45" s="2">
        <f>Results!$D$3</f>
        <v>4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0.73717740387985742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9.0262091875671965E-3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7.7377920499711542E-3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0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1.6416080950074068E-2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2.5846415952285918E-2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4.4273627555487128E-3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1.765412767806945E-4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0.19919219394791479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0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0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7.5641752937503234E-2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7.016886329375141E-2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6.9168863293751409E-2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6.7168863293751407E-2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1.4635043785847611E-2</v>
      </c>
      <c r="AB45" s="2">
        <f>SUMIFS(PERSALDATA!$G$2:$G$20871,PERSALDATA!$A$2:$A$20871,WORKING!A45,PERSALDATA!$D$2:$D$20871,WORKING!B45,PERSALDATA!$E$2:$E$20871,WORKING!C45,PERSALDATA!$F$2:$F$20871,"S&amp;W: BASIC SALARY (RES)")</f>
        <v>10</v>
      </c>
      <c r="AC45" s="2">
        <f>SUMIFS(PERSALDATA!$H$2:$H$20871,PERSALDATA!$A$2:$A$20871,WORKING!A45,PERSALDATA!$D$2:$D$20871,WORKING!B45,PERSALDATA!$E$2:$E$20871,WORKING!C45)</f>
        <v>2675181.7400000002</v>
      </c>
    </row>
    <row r="46" spans="1:29" x14ac:dyDescent="0.25">
      <c r="A46" s="2">
        <f>Results!$D$3</f>
        <v>4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4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0.71323593861725587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4.323949042902054E-2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1.575666957274148E-2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0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1.2509664263573653E-2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8.4490626483278236E-2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1.6881154638909403E-2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1.1270049823654931E-4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0.10583029402722754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6.945161038588386E-3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9.983004311685641E-4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1.4574314484981726E-2</v>
      </c>
      <c r="AB47" s="2">
        <f>SUMIFS(PERSALDATA!$G$2:$G$20871,PERSALDATA!$A$2:$A$20871,WORKING!A47,PERSALDATA!$D$2:$D$20871,WORKING!B47,PERSALDATA!$E$2:$E$20871,WORKING!C47,PERSALDATA!$F$2:$F$20871,"S&amp;W: BASIC SALARY (RES)")</f>
        <v>15</v>
      </c>
      <c r="AC47" s="2">
        <f>SUMIFS(PERSALDATA!$H$2:$H$20871,PERSALDATA!$A$2:$A$20871,WORKING!A47,PERSALDATA!$D$2:$D$20871,WORKING!B47,PERSALDATA!$E$2:$E$20871,WORKING!C47)</f>
        <v>8897121.2699999977</v>
      </c>
    </row>
    <row r="48" spans="1:29" x14ac:dyDescent="0.25">
      <c r="A48" s="2">
        <f>Results!$D$3</f>
        <v>4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0.75992143856626182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6.3326786547188485E-2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0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0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0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9.8789586731791446E-2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1.0363695494716691E-4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7.7858551199811082E-2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0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0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1.4998445445675792E-2</v>
      </c>
      <c r="AB48" s="2">
        <f>SUMIFS(PERSALDATA!$G$2:$G$20871,PERSALDATA!$A$2:$A$20871,WORKING!A48,PERSALDATA!$D$2:$D$20871,WORKING!B48,PERSALDATA!$E$2:$E$20871,WORKING!C48,PERSALDATA!$F$2:$F$20871,"S&amp;W: BASIC SALARY (RES)")</f>
        <v>1</v>
      </c>
      <c r="AC48" s="2">
        <f>SUMIFS(PERSALDATA!$H$2:$H$20871,PERSALDATA!$A$2:$A$20871,WORKING!A48,PERSALDATA!$D$2:$D$20871,WORKING!B48,PERSALDATA!$E$2:$E$20871,WORKING!C48)</f>
        <v>675048.78</v>
      </c>
    </row>
    <row r="49" spans="1:29" x14ac:dyDescent="0.25">
      <c r="A49" s="2">
        <f>Results!$D$3</f>
        <v>4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0.61081688680788582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3.8974478822026169E-2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2.8577968536257211E-2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1.0632058880787479E-2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7.2398078834134016E-2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2.2764243799065524E-3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7.6085072713671389E-5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0.23571629599185695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5.3172267443217557E-4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1.4410708312653625E-2</v>
      </c>
      <c r="AB49" s="2">
        <f>SUMIFS(PERSALDATA!$G$2:$G$20871,PERSALDATA!$A$2:$A$20871,WORKING!A49,PERSALDATA!$D$2:$D$20871,WORKING!B49,PERSALDATA!$E$2:$E$20871,WORKING!C49,PERSALDATA!$F$2:$F$20871,"S&amp;W: BASIC SALARY (RES)")</f>
        <v>18</v>
      </c>
      <c r="AC49" s="2">
        <f>SUMIFS(PERSALDATA!$H$2:$H$20871,PERSALDATA!$A$2:$A$20871,WORKING!A49,PERSALDATA!$D$2:$D$20871,WORKING!B49,PERSALDATA!$E$2:$E$20871,WORKING!C49)</f>
        <v>16704196.43</v>
      </c>
    </row>
    <row r="50" spans="1:29" x14ac:dyDescent="0.25">
      <c r="A50" s="2">
        <f>Results!$D$3</f>
        <v>4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0.61092769516802925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3.1037183692149251E-2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1.5990729070721466E-2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6.149994857539952E-3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7.5913348766010705E-2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6.2268958656061402E-3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6.1976917331838465E-5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0.24839149526623025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5.3006803963811192E-3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1.4666959487316101E-2</v>
      </c>
      <c r="AB50" s="2">
        <f>SUMIFS(PERSALDATA!$G$2:$G$20871,PERSALDATA!$A$2:$A$20871,WORKING!A50,PERSALDATA!$D$2:$D$20871,WORKING!B50,PERSALDATA!$E$2:$E$20871,WORKING!C50,PERSALDATA!$F$2:$F$20871,"S&amp;W: BASIC SALARY (RES)")</f>
        <v>10</v>
      </c>
      <c r="AC50" s="2">
        <f>SUMIFS(PERSALDATA!$H$2:$H$20871,PERSALDATA!$A$2:$A$20871,WORKING!A50,PERSALDATA!$D$2:$D$20871,WORKING!B50,PERSALDATA!$E$2:$E$20871,WORKING!C50)</f>
        <v>12887217.279999999</v>
      </c>
    </row>
    <row r="51" spans="1:29" x14ac:dyDescent="0.25">
      <c r="A51" s="2">
        <f>Results!$D$3</f>
        <v>4</v>
      </c>
      <c r="B51" s="2">
        <v>3</v>
      </c>
      <c r="C51" s="2">
        <v>15</v>
      </c>
      <c r="D51" s="62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>0.61190568943073342</v>
      </c>
      <c r="E51" s="62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>3.880468348659534E-2</v>
      </c>
      <c r="F51" s="62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>2.8398114445737557E-2</v>
      </c>
      <c r="G51" s="69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>0</v>
      </c>
      <c r="H51" s="62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>7.6973180076287014E-3</v>
      </c>
      <c r="I51" s="62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>7.9547594410389402E-2</v>
      </c>
      <c r="J51" s="62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>1.4926738860441826E-2</v>
      </c>
      <c r="K51" s="62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>5.1939078685735328E-5</v>
      </c>
      <c r="L51" s="62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>0</v>
      </c>
      <c r="M51" s="62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>0.21866792227978815</v>
      </c>
      <c r="N51" s="62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>0</v>
      </c>
      <c r="O51" s="62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>0</v>
      </c>
      <c r="P51" s="62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>0</v>
      </c>
      <c r="Q51" s="62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>0</v>
      </c>
      <c r="R51" s="62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>0</v>
      </c>
      <c r="S51" s="62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>0</v>
      </c>
      <c r="T51" s="62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>0</v>
      </c>
      <c r="U51" s="62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>0</v>
      </c>
      <c r="V51" s="62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>0</v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1.4457789427019222E-2</v>
      </c>
      <c r="AB51" s="2">
        <f>SUMIFS(PERSALDATA!$G$2:$G$20871,PERSALDATA!$A$2:$A$20871,WORKING!A51,PERSALDATA!$D$2:$D$20871,WORKING!B51,PERSALDATA!$E$2:$E$20871,WORKING!C51,PERSALDATA!$F$2:$F$20871,"S&amp;W: BASIC SALARY (RES)")</f>
        <v>2</v>
      </c>
      <c r="AC51" s="2">
        <f>SUMIFS(PERSALDATA!$H$2:$H$20871,PERSALDATA!$A$2:$A$20871,WORKING!A51,PERSALDATA!$D$2:$D$20871,WORKING!B51,PERSALDATA!$E$2:$E$20871,WORKING!C51)</f>
        <v>3367406.67</v>
      </c>
    </row>
    <row r="52" spans="1:29" x14ac:dyDescent="0.25">
      <c r="A52" s="2">
        <f>Results!$D$3</f>
        <v>4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4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4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1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1.4999999999999999E-2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46370.69999999999</v>
      </c>
    </row>
    <row r="55" spans="1:29" x14ac:dyDescent="0.25">
      <c r="A55" s="2">
        <f>Results!$D$3</f>
        <v>4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4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4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4</v>
      </c>
      <c r="B58" s="2">
        <v>4</v>
      </c>
      <c r="C58" s="2">
        <v>5</v>
      </c>
      <c r="D58" s="62" t="str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/>
      </c>
      <c r="E58" s="62" t="str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/>
      </c>
      <c r="F58" s="62" t="str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/>
      </c>
      <c r="G58" s="69" t="str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/>
      </c>
      <c r="H58" s="62" t="str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/>
      </c>
      <c r="I58" s="62" t="str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/>
      </c>
      <c r="J58" s="62" t="str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/>
      </c>
      <c r="K58" s="62" t="str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/>
      </c>
      <c r="L58" s="62" t="str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/>
      </c>
      <c r="M58" s="62" t="str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/>
      </c>
      <c r="N58" s="62" t="str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/>
      </c>
      <c r="O58" s="62" t="str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/>
      </c>
      <c r="P58" s="62" t="str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/>
      </c>
      <c r="Q58" s="62" t="str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/>
      </c>
      <c r="R58" s="62" t="str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/>
      </c>
      <c r="S58" s="62" t="str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/>
      </c>
      <c r="T58" s="62" t="str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/>
      </c>
      <c r="U58" s="62" t="str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/>
      </c>
      <c r="V58" s="62" t="str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/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7.3827684520804057E-2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7.0033119199051808E-2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6.9033119199051793E-2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6.7033119199051777E-2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0</v>
      </c>
      <c r="AB58" s="2">
        <f>SUMIFS(PERSALDATA!$G$2:$G$20871,PERSALDATA!$A$2:$A$20871,WORKING!A58,PERSALDATA!$D$2:$D$20871,WORKING!B58,PERSALDATA!$E$2:$E$20871,WORKING!C58,PERSALDATA!$F$2:$F$20871,"S&amp;W: BASIC SALARY (RES)")</f>
        <v>0</v>
      </c>
      <c r="AC58" s="2">
        <f>SUMIFS(PERSALDATA!$H$2:$H$20871,PERSALDATA!$A$2:$A$20871,WORKING!A58,PERSALDATA!$D$2:$D$20871,WORKING!B58,PERSALDATA!$E$2:$E$20871,WORKING!C58)</f>
        <v>0</v>
      </c>
    </row>
    <row r="59" spans="1:29" x14ac:dyDescent="0.25">
      <c r="A59" s="2">
        <f>Results!$D$3</f>
        <v>4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0.69009833323294567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6.9842610098774363E-2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4.3154980193523901E-2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3.5229614186731303E-2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5.9410944848045967E-2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8.9871454223612951E-2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1.2101762984217782E-2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2.9030023214797414E-4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0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0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0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7.3551974733164827E-2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7.0459614370785448E-2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6.9459614370785447E-2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6.7459614370785445E-2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1.345715662089423E-2</v>
      </c>
      <c r="AB59" s="2">
        <f>SUMIFS(PERSALDATA!$G$2:$G$20871,PERSALDATA!$A$2:$A$20871,WORKING!A59,PERSALDATA!$D$2:$D$20871,WORKING!B59,PERSALDATA!$E$2:$E$20871,WORKING!C59,PERSALDATA!$F$2:$F$20871,"S&amp;W: BASIC SALARY (RES)")</f>
        <v>3</v>
      </c>
      <c r="AC59" s="2">
        <f>SUMIFS(PERSALDATA!$H$2:$H$20871,PERSALDATA!$A$2:$A$20871,WORKING!A59,PERSALDATA!$D$2:$D$20871,WORKING!B59,PERSALDATA!$E$2:$E$20871,WORKING!C59)</f>
        <v>1084463.48</v>
      </c>
    </row>
    <row r="60" spans="1:29" x14ac:dyDescent="0.25">
      <c r="A60" s="2">
        <f>Results!$D$3</f>
        <v>4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0.71883898616269826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6.5252253757943454E-2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4.0364329609031684E-2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1.3931660616014658E-2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2.1334595664367906E-2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9.344831746361941E-2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1.1939651700294734E-2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2.5000534778618123E-4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3.4640199678243645E-2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7.3230995289014736E-2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6.9916375638875206E-2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6.8916375638875191E-2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6.6916375638875189E-2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1.4070766040682213E-2</v>
      </c>
      <c r="AB60" s="2">
        <f>SUMIFS(PERSALDATA!$G$2:$G$20871,PERSALDATA!$A$2:$A$20871,WORKING!A60,PERSALDATA!$D$2:$D$20871,WORKING!B60,PERSALDATA!$E$2:$E$20871,WORKING!C60,PERSALDATA!$F$2:$F$20871,"S&amp;W: BASIC SALARY (RES)")</f>
        <v>3</v>
      </c>
      <c r="AC60" s="2">
        <f>SUMIFS(PERSALDATA!$H$2:$H$20871,PERSALDATA!$A$2:$A$20871,WORKING!A60,PERSALDATA!$D$2:$D$20871,WORKING!B60,PERSALDATA!$E$2:$E$20871,WORKING!C60)</f>
        <v>512829.03</v>
      </c>
    </row>
    <row r="61" spans="1:29" x14ac:dyDescent="0.25">
      <c r="A61" s="2">
        <f>Results!$D$3</f>
        <v>4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0.74792369192176367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6.2113325188471687E-2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1.9140694268710425E-2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3.2435678724836173E-2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9.7229523451866251E-2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4.0958703781975754E-2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1.9838266237614532E-4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7.4999406737725718E-2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7.0295128238185456E-2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6.9295128238185441E-2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6.7295128238185453E-2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1.4223378665161161E-2</v>
      </c>
      <c r="AB61" s="2">
        <f>SUMIFS(PERSALDATA!$G$2:$G$20871,PERSALDATA!$A$2:$A$20871,WORKING!A61,PERSALDATA!$D$2:$D$20871,WORKING!B61,PERSALDATA!$E$2:$E$20871,WORKING!C61,PERSALDATA!$F$2:$F$20871,"S&amp;W: BASIC SALARY (RES)")</f>
        <v>2</v>
      </c>
      <c r="AC61" s="2">
        <f>SUMIFS(PERSALDATA!$H$2:$H$20871,PERSALDATA!$A$2:$A$20871,WORKING!A61,PERSALDATA!$D$2:$D$20871,WORKING!B61,PERSALDATA!$E$2:$E$20871,WORKING!C61)</f>
        <v>705303.57</v>
      </c>
    </row>
    <row r="62" spans="1:29" x14ac:dyDescent="0.25">
      <c r="A62" s="2">
        <f>Results!$D$3</f>
        <v>4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0.74018404019454331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6.1874132747686085E-2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2.998993525532042E-2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1.698878012869991E-2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2.2243963406517662E-2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9.6223474356195993E-2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3.2324400778754162E-2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1.7127313228262992E-4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0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0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0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0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7.4032180408286907E-2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7.003376009854459E-2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6.9033760098544575E-2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6.7033760098544573E-2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1.4213922423088192E-2</v>
      </c>
      <c r="AB62" s="2">
        <f>SUMIFS(PERSALDATA!$G$2:$G$20871,PERSALDATA!$A$2:$A$20871,WORKING!A62,PERSALDATA!$D$2:$D$20871,WORKING!B62,PERSALDATA!$E$2:$E$20871,WORKING!C62,PERSALDATA!$F$2:$F$20871,"S&amp;W: BASIC SALARY (RES)")</f>
        <v>6</v>
      </c>
      <c r="AC62" s="2">
        <f>SUMIFS(PERSALDATA!$H$2:$H$20871,PERSALDATA!$A$2:$A$20871,WORKING!A62,PERSALDATA!$D$2:$D$20871,WORKING!B62,PERSALDATA!$E$2:$E$20871,WORKING!C62)</f>
        <v>2450822.2299999995</v>
      </c>
    </row>
    <row r="63" spans="1:29" x14ac:dyDescent="0.25">
      <c r="A63" s="2">
        <f>Results!$D$3</f>
        <v>4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4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0.70697739376841207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5.2764179848762638E-2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1.3320511917010723E-2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3.3445202564963476E-4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0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7.3211799514010162E-2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1.3334291756924872E-2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1.1425630819482852E-4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0.13722328068064668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0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2.7198341803882586E-3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1.4798478476621916E-2</v>
      </c>
      <c r="AB64" s="2">
        <f>SUMIFS(PERSALDATA!$G$2:$G$20871,PERSALDATA!$A$2:$A$20871,WORKING!A64,PERSALDATA!$D$2:$D$20871,WORKING!B64,PERSALDATA!$E$2:$E$20871,WORKING!C64,PERSALDATA!$F$2:$F$20871,"S&amp;W: BASIC SALARY (RES)")</f>
        <v>5</v>
      </c>
      <c r="AC64" s="2">
        <f>SUMIFS(PERSALDATA!$H$2:$H$20871,PERSALDATA!$A$2:$A$20871,WORKING!A64,PERSALDATA!$D$2:$D$20871,WORKING!B64,PERSALDATA!$E$2:$E$20871,WORKING!C64)</f>
        <v>3265640.2600000002</v>
      </c>
    </row>
    <row r="65" spans="1:29" x14ac:dyDescent="0.25">
      <c r="A65" s="2">
        <f>Results!$D$3</f>
        <v>4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0.71278738081082482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3.3935101832390284E-2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0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0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1.5375927927600265E-2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9.2662111103038333E-2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5.2163103554494217E-2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8.7516264815253378E-5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9.298885850683683E-2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0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0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1.4768048337113766E-2</v>
      </c>
      <c r="AB65" s="2">
        <f>SUMIFS(PERSALDATA!$G$2:$G$20871,PERSALDATA!$A$2:$A$20871,WORKING!A65,PERSALDATA!$D$2:$D$20871,WORKING!B65,PERSALDATA!$E$2:$E$20871,WORKING!C65,PERSALDATA!$F$2:$F$20871,"S&amp;W: BASIC SALARY (RES)")</f>
        <v>2</v>
      </c>
      <c r="AC65" s="2">
        <f>SUMIFS(PERSALDATA!$H$2:$H$20871,PERSALDATA!$A$2:$A$20871,WORKING!A65,PERSALDATA!$D$2:$D$20871,WORKING!B65,PERSALDATA!$E$2:$E$20871,WORKING!C65)</f>
        <v>1398939.9600000002</v>
      </c>
    </row>
    <row r="66" spans="1:29" x14ac:dyDescent="0.25">
      <c r="A66" s="2">
        <f>Results!$D$3</f>
        <v>4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0.62744363490734811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6.2865019630686206E-2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3.1632904450677256E-2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0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1.2981743006078994E-2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8.1567480587114868E-2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2.1457679508518221E-2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7.5759321046487007E-5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0.1619757785885298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0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0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1.432964389833296E-2</v>
      </c>
      <c r="AB66" s="2">
        <f>SUMIFS(PERSALDATA!$G$2:$G$20871,PERSALDATA!$A$2:$A$20871,WORKING!A66,PERSALDATA!$D$2:$D$20871,WORKING!B66,PERSALDATA!$E$2:$E$20871,WORKING!C66,PERSALDATA!$F$2:$F$20871,"S&amp;W: BASIC SALARY (RES)")</f>
        <v>6</v>
      </c>
      <c r="AC66" s="2">
        <f>SUMIFS(PERSALDATA!$H$2:$H$20871,PERSALDATA!$A$2:$A$20871,WORKING!A66,PERSALDATA!$D$2:$D$20871,WORKING!B66,PERSALDATA!$E$2:$E$20871,WORKING!C66)</f>
        <v>5386795.9000000004</v>
      </c>
    </row>
    <row r="67" spans="1:29" x14ac:dyDescent="0.25">
      <c r="A67" s="2">
        <f>Results!$D$3</f>
        <v>4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0.64008065479886067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4.2340862417675713E-2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1.1521577861453041E-2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6.8909599962611858E-3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8.321031718463226E-2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1.9314476038080893E-2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6.1225419863019675E-5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0.19657992628317339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1.4722893550836343E-2</v>
      </c>
      <c r="AB67" s="2">
        <f>SUMIFS(PERSALDATA!$G$2:$G$20871,PERSALDATA!$A$2:$A$20871,WORKING!A67,PERSALDATA!$D$2:$D$20871,WORKING!B67,PERSALDATA!$E$2:$E$20871,WORKING!C67,PERSALDATA!$F$2:$F$20871,"S&amp;W: BASIC SALARY (RES)")</f>
        <v>3</v>
      </c>
      <c r="AC67" s="2">
        <f>SUMIFS(PERSALDATA!$H$2:$H$20871,PERSALDATA!$A$2:$A$20871,WORKING!A67,PERSALDATA!$D$2:$D$20871,WORKING!B67,PERSALDATA!$E$2:$E$20871,WORKING!C67)</f>
        <v>4475428.68</v>
      </c>
    </row>
    <row r="68" spans="1:29" x14ac:dyDescent="0.25">
      <c r="A68" s="2">
        <f>Results!$D$3</f>
        <v>4</v>
      </c>
      <c r="B68" s="2">
        <v>4</v>
      </c>
      <c r="C68" s="2">
        <v>15</v>
      </c>
      <c r="D68" s="62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>0.62781842914149533</v>
      </c>
      <c r="E68" s="62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>5.2318202428457951E-2</v>
      </c>
      <c r="F68" s="62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>0</v>
      </c>
      <c r="G68" s="69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>0</v>
      </c>
      <c r="H68" s="62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>3.7679271615971709E-3</v>
      </c>
      <c r="I68" s="62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>8.1616278982652377E-2</v>
      </c>
      <c r="J68" s="62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>0.10307270252509586</v>
      </c>
      <c r="K68" s="62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>4.3934030704223008E-5</v>
      </c>
      <c r="L68" s="62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>0</v>
      </c>
      <c r="M68" s="62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>0.13136252572999707</v>
      </c>
      <c r="N68" s="62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>0</v>
      </c>
      <c r="O68" s="62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>0</v>
      </c>
      <c r="P68" s="62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>0</v>
      </c>
      <c r="Q68" s="62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>0</v>
      </c>
      <c r="R68" s="62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>0</v>
      </c>
      <c r="S68" s="62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>0</v>
      </c>
      <c r="T68" s="62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>0</v>
      </c>
      <c r="U68" s="62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>0</v>
      </c>
      <c r="V68" s="62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>0</v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1.4942822082115477E-2</v>
      </c>
      <c r="AB68" s="2">
        <f>SUMIFS(PERSALDATA!$G$2:$G$20871,PERSALDATA!$A$2:$A$20871,WORKING!A68,PERSALDATA!$D$2:$D$20871,WORKING!B68,PERSALDATA!$E$2:$E$20871,WORKING!C68,PERSALDATA!$F$2:$F$20871,"S&amp;W: BASIC SALARY (RES)")</f>
        <v>1</v>
      </c>
      <c r="AC68" s="2">
        <f>SUMIFS(PERSALDATA!$H$2:$H$20871,PERSALDATA!$A$2:$A$20871,WORKING!A68,PERSALDATA!$D$2:$D$20871,WORKING!B68,PERSALDATA!$E$2:$E$20871,WORKING!C68)</f>
        <v>1592387.47</v>
      </c>
    </row>
    <row r="69" spans="1:29" x14ac:dyDescent="0.25">
      <c r="A69" s="2">
        <f>Results!$D$3</f>
        <v>4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4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4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0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1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0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1.4999999999999999E-2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204030.64000000004</v>
      </c>
    </row>
    <row r="72" spans="1:29" x14ac:dyDescent="0.25">
      <c r="A72" s="2">
        <f>Results!$D$3</f>
        <v>4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4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4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4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0.80287573041629723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3.111687534778838E-2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6.1181621041039268E-2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0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0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0.10437283497180304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0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4.5293822307207487E-4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0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7.1350196800881005E-2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6.9388183789589608E-2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6.8388183789589607E-2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6.6388183789589619E-2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1.407548161103833E-2</v>
      </c>
      <c r="AB75" s="2">
        <f>SUMIFS(PERSALDATA!$G$2:$G$20871,PERSALDATA!$A$2:$A$20871,WORKING!A75,PERSALDATA!$D$2:$D$20871,WORKING!B75,PERSALDATA!$E$2:$E$20871,WORKING!C75,PERSALDATA!$F$2:$F$20871,"S&amp;W: BASIC SALARY (RES)")</f>
        <v>1</v>
      </c>
      <c r="AC75" s="2">
        <f>SUMIFS(PERSALDATA!$H$2:$H$20871,PERSALDATA!$A$2:$A$20871,WORKING!A75,PERSALDATA!$D$2:$D$20871,WORKING!B75,PERSALDATA!$E$2:$E$20871,WORKING!C75)</f>
        <v>102972.1</v>
      </c>
    </row>
    <row r="76" spans="1:29" x14ac:dyDescent="0.25">
      <c r="A76" s="2">
        <f>Results!$D$3</f>
        <v>4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0.68453438113583187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5.6394370489718904E-2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5.2929795829008447E-2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1.8611894432341864E-2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8.1172912606009534E-2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8.8988754092412692E-2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1.7076319090566637E-2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2.9157232411003393E-4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0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0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0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7.3113756293479479E-2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7.0688295730800071E-2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6.9688295730800071E-2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6.7688295730800055E-2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1.2984085788613079E-2</v>
      </c>
      <c r="AB76" s="2">
        <f>SUMIFS(PERSALDATA!$G$2:$G$20871,PERSALDATA!$A$2:$A$20871,WORKING!A76,PERSALDATA!$D$2:$D$20871,WORKING!B76,PERSALDATA!$E$2:$E$20871,WORKING!C76,PERSALDATA!$F$2:$F$20871,"S&amp;W: BASIC SALARY (RES)")</f>
        <v>6</v>
      </c>
      <c r="AC76" s="2">
        <f>SUMIFS(PERSALDATA!$H$2:$H$20871,PERSALDATA!$A$2:$A$20871,WORKING!A76,PERSALDATA!$D$2:$D$20871,WORKING!B76,PERSALDATA!$E$2:$E$20871,WORKING!C76)</f>
        <v>1439642.81</v>
      </c>
    </row>
    <row r="77" spans="1:29" x14ac:dyDescent="0.25">
      <c r="A77" s="2">
        <f>Results!$D$3</f>
        <v>4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0.72334459202531687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5.5905288274140381E-2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4.3102971136781104E-2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0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5.7553895285707223E-2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9.4034143887970947E-2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2.5811626497473136E-2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2.4748289261035145E-4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0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0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0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0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0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7.352992872760454E-2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7.0432278717917796E-2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6.9432278717917781E-2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6.7432278717917793E-2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1.3486434760273518E-2</v>
      </c>
      <c r="AB77" s="2">
        <f>SUMIFS(PERSALDATA!$G$2:$G$20871,PERSALDATA!$A$2:$A$20871,WORKING!A77,PERSALDATA!$D$2:$D$20871,WORKING!B77,PERSALDATA!$E$2:$E$20871,WORKING!C77,PERSALDATA!$F$2:$F$20871,"S&amp;W: BASIC SALARY (RES)")</f>
        <v>2</v>
      </c>
      <c r="AC77" s="2">
        <f>SUMIFS(PERSALDATA!$H$2:$H$20871,PERSALDATA!$A$2:$A$20871,WORKING!A77,PERSALDATA!$D$2:$D$20871,WORKING!B77,PERSALDATA!$E$2:$E$20871,WORKING!C77)</f>
        <v>612486.78</v>
      </c>
    </row>
    <row r="78" spans="1:29" x14ac:dyDescent="0.25">
      <c r="A78" s="2">
        <f>Results!$D$3</f>
        <v>4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0.73415247436970854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5.7471624792345556E-2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3.8119349788990016E-2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7.5499141119361995E-3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5.3474053605123861E-2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9.5439222239491972E-2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1.3588320627493601E-2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2.0504046491019446E-4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0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0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0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0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7.3851566166508481E-2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7.0420917306186964E-2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6.9420917306186936E-2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6.7420917306186962E-2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1.3623023342114637E-2</v>
      </c>
      <c r="AB78" s="2">
        <f>SUMIFS(PERSALDATA!$G$2:$G$20871,PERSALDATA!$A$2:$A$20871,WORKING!A78,PERSALDATA!$D$2:$D$20871,WORKING!B78,PERSALDATA!$E$2:$E$20871,WORKING!C78,PERSALDATA!$F$2:$F$20871,"S&amp;W: BASIC SALARY (RES)")</f>
        <v>4</v>
      </c>
      <c r="AC78" s="2">
        <f>SUMIFS(PERSALDATA!$H$2:$H$20871,PERSALDATA!$A$2:$A$20871,WORKING!A78,PERSALDATA!$D$2:$D$20871,WORKING!B78,PERSALDATA!$E$2:$E$20871,WORKING!C78)</f>
        <v>1392993.33</v>
      </c>
    </row>
    <row r="79" spans="1:29" x14ac:dyDescent="0.25">
      <c r="A79" s="2">
        <f>Results!$D$3</f>
        <v>4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0.69572190223474473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8.4818335832023875E-2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2.8206454953194522E-2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2.3762899112883897E-2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4.1730501640584741E-2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9.0443379244809607E-2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3.5157812063887593E-2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1.5871491787113317E-4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0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0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0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0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7.4440536446525415E-2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7.034389297507683E-2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6.9343892975076843E-2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6.7343892975076827E-2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1.3948564927325244E-2</v>
      </c>
      <c r="AB79" s="2">
        <f>SUMIFS(PERSALDATA!$G$2:$G$20871,PERSALDATA!$A$2:$A$20871,WORKING!A79,PERSALDATA!$D$2:$D$20871,WORKING!B79,PERSALDATA!$E$2:$E$20871,WORKING!C79,PERSALDATA!$F$2:$F$20871,"S&amp;W: BASIC SALARY (RES)")</f>
        <v>3</v>
      </c>
      <c r="AC79" s="2">
        <f>SUMIFS(PERSALDATA!$H$2:$H$20871,PERSALDATA!$A$2:$A$20871,WORKING!A79,PERSALDATA!$D$2:$D$20871,WORKING!B79,PERSALDATA!$E$2:$E$20871,WORKING!C79)</f>
        <v>1212488.42</v>
      </c>
    </row>
    <row r="80" spans="1:29" x14ac:dyDescent="0.25">
      <c r="A80" s="2">
        <f>Results!$D$3</f>
        <v>4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4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0.68372165964013643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4.8344803188201946E-2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0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3.706704475793258E-3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7.5873931133734742E-3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8.8883469915042271E-2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1.4690969811618784E-2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1.1343941451012987E-4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0.12832723849209779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2.4624321949225952E-2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0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0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1.4884487512081747E-2</v>
      </c>
      <c r="AB81" s="2">
        <f>SUMIFS(PERSALDATA!$G$2:$G$20871,PERSALDATA!$A$2:$A$20871,WORKING!A81,PERSALDATA!$D$2:$D$20871,WORKING!B81,PERSALDATA!$E$2:$E$20871,WORKING!C81,PERSALDATA!$F$2:$F$20871,"S&amp;W: BASIC SALARY (RES)")</f>
        <v>8</v>
      </c>
      <c r="AC81" s="2">
        <f>SUMIFS(PERSALDATA!$H$2:$H$20871,PERSALDATA!$A$2:$A$20871,WORKING!A81,PERSALDATA!$D$2:$D$20871,WORKING!B81,PERSALDATA!$E$2:$E$20871,WORKING!C81)</f>
        <v>4985568.75</v>
      </c>
    </row>
    <row r="82" spans="1:29" x14ac:dyDescent="0.25">
      <c r="A82" s="2">
        <f>Results!$D$3</f>
        <v>4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0.67540830036897415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5.5657945430005323E-2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3.9486167151508815E-2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0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1.5227985789243663E-2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8.7802764082460585E-2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3.5668663394003326E-2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8.8779157151290541E-5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9.0659394626652942E-2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0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0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1.4177956018531446E-2</v>
      </c>
      <c r="AB82" s="2">
        <f>SUMIFS(PERSALDATA!$G$2:$G$20871,PERSALDATA!$A$2:$A$20871,WORKING!A82,PERSALDATA!$D$2:$D$20871,WORKING!B82,PERSALDATA!$E$2:$E$20871,WORKING!C82,PERSALDATA!$F$2:$F$20871,"S&amp;W: BASIC SALARY (RES)")</f>
        <v>1</v>
      </c>
      <c r="AC82" s="2">
        <f>SUMIFS(PERSALDATA!$H$2:$H$20871,PERSALDATA!$A$2:$A$20871,WORKING!A82,PERSALDATA!$D$2:$D$20871,WORKING!B82,PERSALDATA!$E$2:$E$20871,WORKING!C82)</f>
        <v>788022.79999999993</v>
      </c>
    </row>
    <row r="83" spans="1:29" x14ac:dyDescent="0.25">
      <c r="A83" s="2">
        <f>Results!$D$3</f>
        <v>4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0.60951015831883271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5.2813237463633388E-2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1.8084278969074566E-2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1.1095592588037252E-2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7.9236134558843443E-2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1.3107208154754146E-2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7.467012628727964E-5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0.21607871982053711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0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1.4561181874749012E-2</v>
      </c>
      <c r="AB83" s="2">
        <f>SUMIFS(PERSALDATA!$G$2:$G$20871,PERSALDATA!$A$2:$A$20871,WORKING!A83,PERSALDATA!$D$2:$D$20871,WORKING!B83,PERSALDATA!$E$2:$E$20871,WORKING!C83,PERSALDATA!$F$2:$F$20871,"S&amp;W: BASIC SALARY (RES)")</f>
        <v>8</v>
      </c>
      <c r="AC83" s="2">
        <f>SUMIFS(PERSALDATA!$H$2:$H$20871,PERSALDATA!$A$2:$A$20871,WORKING!A83,PERSALDATA!$D$2:$D$20871,WORKING!B83,PERSALDATA!$E$2:$E$20871,WORKING!C83)</f>
        <v>8119980.910000002</v>
      </c>
    </row>
    <row r="84" spans="1:29" x14ac:dyDescent="0.25">
      <c r="A84" s="2">
        <f>Results!$D$3</f>
        <v>4</v>
      </c>
      <c r="B84" s="2">
        <v>5</v>
      </c>
      <c r="C84" s="2">
        <v>14</v>
      </c>
      <c r="D84" s="62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>0.57622670823792943</v>
      </c>
      <c r="E84" s="62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>4.8958546439188975E-2</v>
      </c>
      <c r="F84" s="62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>1.6704981105501785E-2</v>
      </c>
      <c r="G84" s="69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>0</v>
      </c>
      <c r="H84" s="62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>8.8929380509434452E-3</v>
      </c>
      <c r="I84" s="62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>7.4909355348366014E-2</v>
      </c>
      <c r="J84" s="62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>1.8070687969271783E-2</v>
      </c>
      <c r="K84" s="62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>6.1629514219316815E-5</v>
      </c>
      <c r="L84" s="62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>0</v>
      </c>
      <c r="M84" s="62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>0.23661035927562224</v>
      </c>
      <c r="N84" s="62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>1.9564794058957113E-2</v>
      </c>
      <c r="O84" s="62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>0</v>
      </c>
      <c r="P84" s="62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>0</v>
      </c>
      <c r="Q84" s="62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>0</v>
      </c>
      <c r="R84" s="62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>0</v>
      </c>
      <c r="S84" s="62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>0</v>
      </c>
      <c r="T84" s="62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>0</v>
      </c>
      <c r="U84" s="62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>0</v>
      </c>
      <c r="V84" s="62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>0</v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1.4615106769940035E-2</v>
      </c>
      <c r="AB84" s="2">
        <f>SUMIFS(PERSALDATA!$G$2:$G$20871,PERSALDATA!$A$2:$A$20871,WORKING!A84,PERSALDATA!$D$2:$D$20871,WORKING!B84,PERSALDATA!$E$2:$E$20871,WORKING!C84,PERSALDATA!$F$2:$F$20871,"S&amp;W: BASIC SALARY (RES)")</f>
        <v>4</v>
      </c>
      <c r="AC84" s="2">
        <f>SUMIFS(PERSALDATA!$H$2:$H$20871,PERSALDATA!$A$2:$A$20871,WORKING!A84,PERSALDATA!$D$2:$D$20871,WORKING!B84,PERSALDATA!$E$2:$E$20871,WORKING!C84)</f>
        <v>4540681.58</v>
      </c>
    </row>
    <row r="85" spans="1:29" x14ac:dyDescent="0.25">
      <c r="A85" s="2">
        <f>Results!$D$3</f>
        <v>4</v>
      </c>
      <c r="B85" s="2">
        <v>5</v>
      </c>
      <c r="C85" s="2">
        <v>15</v>
      </c>
      <c r="D85" s="62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>0.631535142958909</v>
      </c>
      <c r="E85" s="62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>0</v>
      </c>
      <c r="F85" s="62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>0</v>
      </c>
      <c r="G85" s="69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>0</v>
      </c>
      <c r="H85" s="62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>0</v>
      </c>
      <c r="I85" s="62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>8.2099431362242709E-2</v>
      </c>
      <c r="J85" s="62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>0</v>
      </c>
      <c r="K85" s="62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>6.9565798446522917E-5</v>
      </c>
      <c r="L85" s="62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>0</v>
      </c>
      <c r="M85" s="62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>0.28629585988040174</v>
      </c>
      <c r="N85" s="62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>0</v>
      </c>
      <c r="O85" s="62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>0</v>
      </c>
      <c r="P85" s="62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>0</v>
      </c>
      <c r="Q85" s="62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>0</v>
      </c>
      <c r="R85" s="62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>0</v>
      </c>
      <c r="S85" s="62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>0</v>
      </c>
      <c r="T85" s="62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>0</v>
      </c>
      <c r="U85" s="62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>0</v>
      </c>
      <c r="V85" s="62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>0</v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1.4998956513023302E-2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419027.75000000006</v>
      </c>
    </row>
    <row r="86" spans="1:29" x14ac:dyDescent="0.25">
      <c r="A86" s="2">
        <f>Results!$D$3</f>
        <v>4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4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4</v>
      </c>
      <c r="B88" s="2">
        <v>6</v>
      </c>
      <c r="C88" s="2">
        <v>1</v>
      </c>
      <c r="D88" s="62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>0</v>
      </c>
      <c r="E88" s="62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>0</v>
      </c>
      <c r="F88" s="62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>0</v>
      </c>
      <c r="G88" s="69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>0</v>
      </c>
      <c r="H88" s="62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>0</v>
      </c>
      <c r="I88" s="62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>0</v>
      </c>
      <c r="J88" s="62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>0</v>
      </c>
      <c r="K88" s="62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>0</v>
      </c>
      <c r="L88" s="62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>0</v>
      </c>
      <c r="M88" s="62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>0</v>
      </c>
      <c r="N88" s="62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>0</v>
      </c>
      <c r="O88" s="62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>0</v>
      </c>
      <c r="P88" s="62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>0</v>
      </c>
      <c r="Q88" s="62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>0</v>
      </c>
      <c r="R88" s="62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>0</v>
      </c>
      <c r="S88" s="62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>0</v>
      </c>
      <c r="T88" s="62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>1</v>
      </c>
      <c r="U88" s="62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>0</v>
      </c>
      <c r="V88" s="62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>0</v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7.5999999999999998E-2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7.0000000000000007E-2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6.9000000000000006E-2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6.7000000000000004E-2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1.4999999999999999E-2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64312.12</v>
      </c>
    </row>
    <row r="89" spans="1:29" x14ac:dyDescent="0.25">
      <c r="A89" s="2">
        <f>Results!$D$3</f>
        <v>4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4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4</v>
      </c>
      <c r="B91" s="2">
        <v>6</v>
      </c>
      <c r="C91" s="2">
        <v>4</v>
      </c>
      <c r="D91" s="62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>0.72940905228911657</v>
      </c>
      <c r="E91" s="62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>0</v>
      </c>
      <c r="F91" s="62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>0</v>
      </c>
      <c r="G91" s="69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>0</v>
      </c>
      <c r="H91" s="62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>0</v>
      </c>
      <c r="I91" s="62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>0</v>
      </c>
      <c r="J91" s="62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>0</v>
      </c>
      <c r="K91" s="62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>7.111841948766682E-4</v>
      </c>
      <c r="L91" s="62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>0</v>
      </c>
      <c r="M91" s="62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>0.26987976351600684</v>
      </c>
      <c r="N91" s="62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>0</v>
      </c>
      <c r="O91" s="62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>0</v>
      </c>
      <c r="P91" s="62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>0</v>
      </c>
      <c r="Q91" s="62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>0</v>
      </c>
      <c r="R91" s="62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>0</v>
      </c>
      <c r="S91" s="62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>0</v>
      </c>
      <c r="T91" s="62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>0</v>
      </c>
      <c r="U91" s="62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>0</v>
      </c>
      <c r="V91" s="62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>0</v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7.5999999999999998E-2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7.0000000000000007E-2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6.9000000000000006E-2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6.7000000000000004E-2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1.4989332237076851E-2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16395.189999999999</v>
      </c>
    </row>
    <row r="92" spans="1:29" x14ac:dyDescent="0.25">
      <c r="A92" s="2">
        <f>Results!$D$3</f>
        <v>4</v>
      </c>
      <c r="B92" s="2">
        <v>6</v>
      </c>
      <c r="C92" s="2">
        <v>5</v>
      </c>
      <c r="D92" s="62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>0.7281892744268188</v>
      </c>
      <c r="E92" s="62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>1.0868496633236101E-2</v>
      </c>
      <c r="F92" s="62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>1.3298412031693959E-2</v>
      </c>
      <c r="G92" s="69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>9.5048774635062023E-3</v>
      </c>
      <c r="H92" s="62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>-3.7432567200323735E-4</v>
      </c>
      <c r="I92" s="62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>1.695471683839021E-2</v>
      </c>
      <c r="J92" s="62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>0</v>
      </c>
      <c r="K92" s="62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>3.8477723879259084E-4</v>
      </c>
      <c r="L92" s="62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>0</v>
      </c>
      <c r="M92" s="62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>0.22117377103956548</v>
      </c>
      <c r="N92" s="62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>0</v>
      </c>
      <c r="O92" s="62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>0</v>
      </c>
      <c r="P92" s="62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>0</v>
      </c>
      <c r="Q92" s="62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>0</v>
      </c>
      <c r="R92" s="62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>0</v>
      </c>
      <c r="S92" s="62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>0</v>
      </c>
      <c r="T92" s="62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>0</v>
      </c>
      <c r="U92" s="62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>0</v>
      </c>
      <c r="V92" s="62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>0</v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7.4984080126183225E-2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6.9861400994603029E-2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6.8861400994603014E-2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6.6861400994603026E-2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1.4800367046022753E-2</v>
      </c>
      <c r="AB92" s="2">
        <f>SUMIFS(PERSALDATA!$G$2:$G$20871,PERSALDATA!$A$2:$A$20871,WORKING!A92,PERSALDATA!$D$2:$D$20871,WORKING!B92,PERSALDATA!$E$2:$E$20871,WORKING!C92,PERSALDATA!$F$2:$F$20871,"S&amp;W: BASIC SALARY (RES)")</f>
        <v>8</v>
      </c>
      <c r="AC92" s="2">
        <f>SUMIFS(PERSALDATA!$H$2:$H$20871,PERSALDATA!$A$2:$A$20871,WORKING!A92,PERSALDATA!$D$2:$D$20871,WORKING!B92,PERSALDATA!$E$2:$E$20871,WORKING!C92)</f>
        <v>1015158.7999999999</v>
      </c>
    </row>
    <row r="93" spans="1:29" x14ac:dyDescent="0.25">
      <c r="A93" s="2">
        <f>Results!$D$3</f>
        <v>4</v>
      </c>
      <c r="B93" s="2">
        <v>6</v>
      </c>
      <c r="C93" s="2">
        <v>6</v>
      </c>
      <c r="D93" s="62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>0.72227500667968791</v>
      </c>
      <c r="E93" s="62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>4.4108583170498677E-2</v>
      </c>
      <c r="F93" s="62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>4.5937178121102602E-2</v>
      </c>
      <c r="G93" s="69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>1.5139757495714065E-2</v>
      </c>
      <c r="H93" s="62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>4.7997312929142034E-2</v>
      </c>
      <c r="I93" s="62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>7.9703204767405653E-2</v>
      </c>
      <c r="J93" s="62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>4.1427094812656771E-3</v>
      </c>
      <c r="K93" s="62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>3.0424282334675848E-4</v>
      </c>
      <c r="L93" s="62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>0</v>
      </c>
      <c r="M93" s="62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>4.0392004531836515E-2</v>
      </c>
      <c r="N93" s="62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>0</v>
      </c>
      <c r="O93" s="62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>0</v>
      </c>
      <c r="P93" s="62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>0</v>
      </c>
      <c r="Q93" s="62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>0</v>
      </c>
      <c r="R93" s="62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>0</v>
      </c>
      <c r="S93" s="62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>0</v>
      </c>
      <c r="T93" s="62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>0</v>
      </c>
      <c r="U93" s="62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>0</v>
      </c>
      <c r="V93" s="62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>0</v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7.3180736843804176E-2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7.0260587912726102E-2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6.9260587912726088E-2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6.72605879127261E-2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1.3586418991896127E-2</v>
      </c>
      <c r="AB93" s="2">
        <f>SUMIFS(PERSALDATA!$G$2:$G$20871,PERSALDATA!$A$2:$A$20871,WORKING!A93,PERSALDATA!$D$2:$D$20871,WORKING!B93,PERSALDATA!$E$2:$E$20871,WORKING!C93,PERSALDATA!$F$2:$F$20871,"S&amp;W: BASIC SALARY (RES)")</f>
        <v>14</v>
      </c>
      <c r="AC93" s="2">
        <f>SUMIFS(PERSALDATA!$H$2:$H$20871,PERSALDATA!$A$2:$A$20871,WORKING!A93,PERSALDATA!$D$2:$D$20871,WORKING!B93,PERSALDATA!$E$2:$E$20871,WORKING!C93)</f>
        <v>2912673.47</v>
      </c>
    </row>
    <row r="94" spans="1:29" x14ac:dyDescent="0.25">
      <c r="A94" s="2">
        <f>Results!$D$3</f>
        <v>4</v>
      </c>
      <c r="B94" s="2">
        <v>6</v>
      </c>
      <c r="C94" s="2">
        <v>7</v>
      </c>
      <c r="D94" s="62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>0.73430529848987047</v>
      </c>
      <c r="E94" s="62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>1.2959074099507114E-2</v>
      </c>
      <c r="F94" s="62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>1.1086195430322417E-2</v>
      </c>
      <c r="G94" s="69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>0</v>
      </c>
      <c r="H94" s="62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>1.2696954413433967E-2</v>
      </c>
      <c r="I94" s="62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>2.3290328604542034E-2</v>
      </c>
      <c r="J94" s="62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>0</v>
      </c>
      <c r="K94" s="62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>2.5768520790101705E-4</v>
      </c>
      <c r="L94" s="62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>0</v>
      </c>
      <c r="M94" s="62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>0.20540446375442314</v>
      </c>
      <c r="N94" s="62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>0</v>
      </c>
      <c r="O94" s="62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>0</v>
      </c>
      <c r="P94" s="62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>0</v>
      </c>
      <c r="Q94" s="62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>0</v>
      </c>
      <c r="R94" s="62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>0</v>
      </c>
      <c r="S94" s="62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>0</v>
      </c>
      <c r="T94" s="62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>0</v>
      </c>
      <c r="U94" s="62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>0</v>
      </c>
      <c r="V94" s="62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>0</v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7.5335206509083583E-2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7.0079592361898285E-2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6.9079592361898298E-2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6.707959236189831E-2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1.4639387474225142E-2</v>
      </c>
      <c r="AB94" s="2">
        <f>SUMIFS(PERSALDATA!$G$2:$G$20871,PERSALDATA!$A$2:$A$20871,WORKING!A94,PERSALDATA!$D$2:$D$20871,WORKING!B94,PERSALDATA!$E$2:$E$20871,WORKING!C94,PERSALDATA!$F$2:$F$20871,"S&amp;W: BASIC SALARY (RES)")</f>
        <v>6</v>
      </c>
      <c r="AC94" s="2">
        <f>SUMIFS(PERSALDATA!$H$2:$H$20871,PERSALDATA!$A$2:$A$20871,WORKING!A94,PERSALDATA!$D$2:$D$20871,WORKING!B94,PERSALDATA!$E$2:$E$20871,WORKING!C94)</f>
        <v>1380094.7399999998</v>
      </c>
    </row>
    <row r="95" spans="1:29" x14ac:dyDescent="0.25">
      <c r="A95" s="2">
        <f>Results!$D$3</f>
        <v>4</v>
      </c>
      <c r="B95" s="2">
        <v>6</v>
      </c>
      <c r="C95" s="2">
        <v>8</v>
      </c>
      <c r="D95" s="62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>0.74819159144800074</v>
      </c>
      <c r="E95" s="62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>3.1238602314351875E-2</v>
      </c>
      <c r="F95" s="62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>1.919610214420461E-2</v>
      </c>
      <c r="G95" s="69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>9.0826066445271626E-3</v>
      </c>
      <c r="H95" s="62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>5.0285062116841438E-2</v>
      </c>
      <c r="I95" s="62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>7.3139485664680551E-2</v>
      </c>
      <c r="J95" s="62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>0</v>
      </c>
      <c r="K95" s="62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>2.0352715773398349E-4</v>
      </c>
      <c r="L95" s="62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>0</v>
      </c>
      <c r="M95" s="62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>6.866302250965961E-2</v>
      </c>
      <c r="N95" s="62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>0</v>
      </c>
      <c r="O95" s="62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>0</v>
      </c>
      <c r="P95" s="62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>0</v>
      </c>
      <c r="Q95" s="62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>0</v>
      </c>
      <c r="R95" s="62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>0</v>
      </c>
      <c r="S95" s="62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>0</v>
      </c>
      <c r="T95" s="62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>0</v>
      </c>
      <c r="U95" s="62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>0</v>
      </c>
      <c r="V95" s="62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>0</v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7.5245087106676212E-2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7.0562314910310578E-2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6.9562314910310577E-2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6.7562314910310575E-2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1.3954729628718297E-2</v>
      </c>
      <c r="AB95" s="2">
        <f>SUMIFS(PERSALDATA!$G$2:$G$20871,PERSALDATA!$A$2:$A$20871,WORKING!A95,PERSALDATA!$D$2:$D$20871,WORKING!B95,PERSALDATA!$E$2:$E$20871,WORKING!C95,PERSALDATA!$F$2:$F$20871,"S&amp;W: BASIC SALARY (RES)")</f>
        <v>4</v>
      </c>
      <c r="AC95" s="2">
        <f>SUMIFS(PERSALDATA!$H$2:$H$20871,PERSALDATA!$A$2:$A$20871,WORKING!A95,PERSALDATA!$D$2:$D$20871,WORKING!B95,PERSALDATA!$E$2:$E$20871,WORKING!C95)</f>
        <v>1031459.4</v>
      </c>
    </row>
    <row r="96" spans="1:29" x14ac:dyDescent="0.25">
      <c r="A96" s="2">
        <f>Results!$D$3</f>
        <v>4</v>
      </c>
      <c r="B96" s="2">
        <v>6</v>
      </c>
      <c r="C96" s="2">
        <v>9</v>
      </c>
      <c r="D96" s="62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>0.78105489358235192</v>
      </c>
      <c r="E96" s="62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>4.3627677893919012E-2</v>
      </c>
      <c r="F96" s="62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>2.1501471495756808E-2</v>
      </c>
      <c r="G96" s="69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>2.1212373185100718E-3</v>
      </c>
      <c r="H96" s="62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>2.2196306708436191E-2</v>
      </c>
      <c r="I96" s="62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>8.8325744867353645E-2</v>
      </c>
      <c r="J96" s="62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>3.3835769944805874E-3</v>
      </c>
      <c r="K96" s="62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>1.8883391681257444E-4</v>
      </c>
      <c r="L96" s="62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>0</v>
      </c>
      <c r="M96" s="62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>3.7600257222379162E-2</v>
      </c>
      <c r="N96" s="62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>0</v>
      </c>
      <c r="O96" s="62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>0</v>
      </c>
      <c r="P96" s="62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>0</v>
      </c>
      <c r="Q96" s="62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>0</v>
      </c>
      <c r="R96" s="62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>0</v>
      </c>
      <c r="S96" s="62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>0</v>
      </c>
      <c r="T96" s="62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>0</v>
      </c>
      <c r="U96" s="62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>0</v>
      </c>
      <c r="V96" s="62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>0</v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7.46766364602406E-2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7.0117929885668992E-2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6.9117929885668977E-2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6.7117929885668975E-2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1.4341700818184916E-2</v>
      </c>
      <c r="AB96" s="2">
        <f>SUMIFS(PERSALDATA!$G$2:$G$20871,PERSALDATA!$A$2:$A$20871,WORKING!A96,PERSALDATA!$D$2:$D$20871,WORKING!B96,PERSALDATA!$E$2:$E$20871,WORKING!C96,PERSALDATA!$F$2:$F$20871,"S&amp;W: BASIC SALARY (RES)")</f>
        <v>21</v>
      </c>
      <c r="AC96" s="2">
        <f>SUMIFS(PERSALDATA!$H$2:$H$20871,PERSALDATA!$A$2:$A$20871,WORKING!A96,PERSALDATA!$D$2:$D$20871,WORKING!B96,PERSALDATA!$E$2:$E$20871,WORKING!C96)</f>
        <v>5804253.9100000001</v>
      </c>
    </row>
    <row r="97" spans="1:29" x14ac:dyDescent="0.25">
      <c r="A97" s="2">
        <f>Results!$D$3</f>
        <v>4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4</v>
      </c>
      <c r="B98" s="2">
        <v>6</v>
      </c>
      <c r="C98" s="2">
        <v>11</v>
      </c>
      <c r="D98" s="62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>0.7013301517728262</v>
      </c>
      <c r="E98" s="62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>4.921872253250071E-2</v>
      </c>
      <c r="F98" s="62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>3.2848648897012347E-3</v>
      </c>
      <c r="G98" s="69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>1.3528022369418569E-3</v>
      </c>
      <c r="H98" s="62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>1.414044638155006E-2</v>
      </c>
      <c r="I98" s="62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>8.1962141508209865E-2</v>
      </c>
      <c r="J98" s="62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>1.1061191225721094E-2</v>
      </c>
      <c r="K98" s="62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>1.1069525720367006E-4</v>
      </c>
      <c r="L98" s="62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>0</v>
      </c>
      <c r="M98" s="62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>0.13681521628915669</v>
      </c>
      <c r="N98" s="62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>0</v>
      </c>
      <c r="O98" s="62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>0</v>
      </c>
      <c r="P98" s="62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>7.237679061887145E-4</v>
      </c>
      <c r="Q98" s="62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>0</v>
      </c>
      <c r="R98" s="62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>0</v>
      </c>
      <c r="S98" s="62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>0</v>
      </c>
      <c r="T98" s="62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>0</v>
      </c>
      <c r="U98" s="62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>0</v>
      </c>
      <c r="V98" s="62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>0</v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1.4736959902073176E-2</v>
      </c>
      <c r="AB98" s="2">
        <f>SUMIFS(PERSALDATA!$G$2:$G$20871,PERSALDATA!$A$2:$A$20871,WORKING!A98,PERSALDATA!$D$2:$D$20871,WORKING!B98,PERSALDATA!$E$2:$E$20871,WORKING!C98,PERSALDATA!$F$2:$F$20871,"S&amp;W: BASIC SALARY (RES)")</f>
        <v>21</v>
      </c>
      <c r="AC98" s="2">
        <f>SUMIFS(PERSALDATA!$H$2:$H$20871,PERSALDATA!$A$2:$A$20871,WORKING!A98,PERSALDATA!$D$2:$D$20871,WORKING!B98,PERSALDATA!$E$2:$E$20871,WORKING!C98)</f>
        <v>12271889.819999998</v>
      </c>
    </row>
    <row r="99" spans="1:29" x14ac:dyDescent="0.25">
      <c r="A99" s="2">
        <f>Results!$D$3</f>
        <v>4</v>
      </c>
      <c r="B99" s="2">
        <v>6</v>
      </c>
      <c r="C99" s="2">
        <v>12</v>
      </c>
      <c r="D99" s="62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>0.71544293305542128</v>
      </c>
      <c r="E99" s="62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>5.9620244421285114E-2</v>
      </c>
      <c r="F99" s="62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>0</v>
      </c>
      <c r="G99" s="69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>2.5443927360991169E-3</v>
      </c>
      <c r="H99" s="62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>9.6397256642040893E-3</v>
      </c>
      <c r="I99" s="62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>9.3007337861999342E-2</v>
      </c>
      <c r="J99" s="62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>1.9101463433744314E-2</v>
      </c>
      <c r="K99" s="62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>8.9919360995695729E-5</v>
      </c>
      <c r="L99" s="62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>0</v>
      </c>
      <c r="M99" s="62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>0.10055398346625102</v>
      </c>
      <c r="N99" s="62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>0</v>
      </c>
      <c r="O99" s="62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>0</v>
      </c>
      <c r="P99" s="62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>0</v>
      </c>
      <c r="Q99" s="62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>0</v>
      </c>
      <c r="R99" s="62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>0</v>
      </c>
      <c r="S99" s="62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>0</v>
      </c>
      <c r="T99" s="62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>0</v>
      </c>
      <c r="U99" s="62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>0</v>
      </c>
      <c r="V99" s="62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>0</v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1.4854055324622003E-2</v>
      </c>
      <c r="AB99" s="2">
        <f>SUMIFS(PERSALDATA!$G$2:$G$20871,PERSALDATA!$A$2:$A$20871,WORKING!A99,PERSALDATA!$D$2:$D$20871,WORKING!B99,PERSALDATA!$E$2:$E$20871,WORKING!C99,PERSALDATA!$F$2:$F$20871,"S&amp;W: BASIC SALARY (RES)")</f>
        <v>2</v>
      </c>
      <c r="AC99" s="2">
        <f>SUMIFS(PERSALDATA!$H$2:$H$20871,PERSALDATA!$A$2:$A$20871,WORKING!A99,PERSALDATA!$D$2:$D$20871,WORKING!B99,PERSALDATA!$E$2:$E$20871,WORKING!C99)</f>
        <v>1556060.8800000001</v>
      </c>
    </row>
    <row r="100" spans="1:29" x14ac:dyDescent="0.25">
      <c r="A100" s="2">
        <f>Results!$D$3</f>
        <v>4</v>
      </c>
      <c r="B100" s="2">
        <v>6</v>
      </c>
      <c r="C100" s="2">
        <v>13</v>
      </c>
      <c r="D100" s="62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>0.63269422843523226</v>
      </c>
      <c r="E100" s="62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>5.1347265994527415E-2</v>
      </c>
      <c r="F100" s="62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>2.3348142273367876E-2</v>
      </c>
      <c r="G100" s="69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>0</v>
      </c>
      <c r="H100" s="62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>6.0509372117697512E-3</v>
      </c>
      <c r="I100" s="62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>8.2250063553321831E-2</v>
      </c>
      <c r="J100" s="62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>2.3833090352697317E-3</v>
      </c>
      <c r="K100" s="62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>7.6985561860962062E-5</v>
      </c>
      <c r="L100" s="62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>0</v>
      </c>
      <c r="M100" s="62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>0.19942951007600287</v>
      </c>
      <c r="N100" s="62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>2.4195578586474384E-3</v>
      </c>
      <c r="O100" s="62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>0</v>
      </c>
      <c r="P100" s="62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>0</v>
      </c>
      <c r="Q100" s="62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>0</v>
      </c>
      <c r="R100" s="62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>0</v>
      </c>
      <c r="S100" s="62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>0</v>
      </c>
      <c r="T100" s="62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>0</v>
      </c>
      <c r="U100" s="62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>0</v>
      </c>
      <c r="V100" s="62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>0</v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1.4557859024295022E-2</v>
      </c>
      <c r="AB100" s="2">
        <f>SUMIFS(PERSALDATA!$G$2:$G$20871,PERSALDATA!$A$2:$A$20871,WORKING!A100,PERSALDATA!$D$2:$D$20871,WORKING!B100,PERSALDATA!$E$2:$E$20871,WORKING!C100,PERSALDATA!$F$2:$F$20871,"S&amp;W: BASIC SALARY (RES)")</f>
        <v>17</v>
      </c>
      <c r="AC100" s="2">
        <f>SUMIFS(PERSALDATA!$H$2:$H$20871,PERSALDATA!$A$2:$A$20871,WORKING!A100,PERSALDATA!$D$2:$D$20871,WORKING!B100,PERSALDATA!$E$2:$E$20871,WORKING!C100)</f>
        <v>16584538.309999997</v>
      </c>
    </row>
    <row r="101" spans="1:29" x14ac:dyDescent="0.25">
      <c r="A101" s="2">
        <f>Results!$D$3</f>
        <v>4</v>
      </c>
      <c r="B101" s="2">
        <v>6</v>
      </c>
      <c r="C101" s="2">
        <v>14</v>
      </c>
      <c r="D101" s="62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>0.61797002605653284</v>
      </c>
      <c r="E101" s="62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>4.4606520663754472E-2</v>
      </c>
      <c r="F101" s="62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>1.6330280156631558E-2</v>
      </c>
      <c r="G101" s="69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>0</v>
      </c>
      <c r="H101" s="62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>6.905781441484936E-3</v>
      </c>
      <c r="I101" s="62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>7.6578242000435934E-2</v>
      </c>
      <c r="J101" s="62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>5.6930168373453662E-3</v>
      </c>
      <c r="K101" s="62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>6.5197813086818773E-5</v>
      </c>
      <c r="L101" s="62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>0</v>
      </c>
      <c r="M101" s="62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>0.23185093503072809</v>
      </c>
      <c r="N101" s="62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>0</v>
      </c>
      <c r="O101" s="62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>0</v>
      </c>
      <c r="P101" s="62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>0</v>
      </c>
      <c r="Q101" s="62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>0</v>
      </c>
      <c r="R101" s="62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>0</v>
      </c>
      <c r="S101" s="62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>0</v>
      </c>
      <c r="T101" s="62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>0</v>
      </c>
      <c r="U101" s="62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>0</v>
      </c>
      <c r="V101" s="62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>0</v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1.465048110883195E-2</v>
      </c>
      <c r="AB101" s="2">
        <f>SUMIFS(PERSALDATA!$G$2:$G$20871,PERSALDATA!$A$2:$A$20871,WORKING!A101,PERSALDATA!$D$2:$D$20871,WORKING!B101,PERSALDATA!$E$2:$E$20871,WORKING!C101,PERSALDATA!$F$2:$F$20871,"S&amp;W: BASIC SALARY (RES)")</f>
        <v>8</v>
      </c>
      <c r="AC101" s="2">
        <f>SUMIFS(PERSALDATA!$H$2:$H$20871,PERSALDATA!$A$2:$A$20871,WORKING!A101,PERSALDATA!$D$2:$D$20871,WORKING!B101,PERSALDATA!$E$2:$E$20871,WORKING!C101)</f>
        <v>7152847.2799999993</v>
      </c>
    </row>
    <row r="102" spans="1:29" x14ac:dyDescent="0.25">
      <c r="A102" s="2">
        <f>Results!$D$3</f>
        <v>4</v>
      </c>
      <c r="B102" s="2">
        <v>6</v>
      </c>
      <c r="C102" s="2">
        <v>15</v>
      </c>
      <c r="D102" s="62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>0.54563041723424199</v>
      </c>
      <c r="E102" s="62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>0.13603387277014928</v>
      </c>
      <c r="F102" s="62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>0</v>
      </c>
      <c r="G102" s="69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>0</v>
      </c>
      <c r="H102" s="62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>0</v>
      </c>
      <c r="I102" s="62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>7.0931866096220708E-2</v>
      </c>
      <c r="J102" s="62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>0</v>
      </c>
      <c r="K102" s="62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>5.1388086531543903E-5</v>
      </c>
      <c r="L102" s="62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>0</v>
      </c>
      <c r="M102" s="62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>0.24735245581285639</v>
      </c>
      <c r="N102" s="62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>0</v>
      </c>
      <c r="O102" s="62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>0</v>
      </c>
      <c r="P102" s="62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>0</v>
      </c>
      <c r="Q102" s="62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>0</v>
      </c>
      <c r="R102" s="62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>0</v>
      </c>
      <c r="S102" s="62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>0</v>
      </c>
      <c r="T102" s="62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>0</v>
      </c>
      <c r="U102" s="62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>0</v>
      </c>
      <c r="V102" s="62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>0</v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1.4999229178702025E-2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226900.84000000003</v>
      </c>
    </row>
    <row r="103" spans="1:29" x14ac:dyDescent="0.25">
      <c r="A103" s="2">
        <f>Results!$D$3</f>
        <v>4</v>
      </c>
      <c r="B103" s="2">
        <v>6</v>
      </c>
      <c r="C103" s="2">
        <v>16</v>
      </c>
      <c r="D103" s="62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>0.63634200989018708</v>
      </c>
      <c r="E103" s="62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>0</v>
      </c>
      <c r="F103" s="62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>0</v>
      </c>
      <c r="G103" s="69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>0</v>
      </c>
      <c r="H103" s="62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>1.7781924512008829E-2</v>
      </c>
      <c r="I103" s="62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>8.272439269885791E-2</v>
      </c>
      <c r="J103" s="62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>0</v>
      </c>
      <c r="K103" s="62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>3.4079099245565898E-5</v>
      </c>
      <c r="L103" s="62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>0</v>
      </c>
      <c r="M103" s="62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>0.26311759379970057</v>
      </c>
      <c r="N103" s="62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>0</v>
      </c>
      <c r="O103" s="62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>0</v>
      </c>
      <c r="P103" s="62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>0</v>
      </c>
      <c r="Q103" s="62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>0</v>
      </c>
      <c r="R103" s="62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>0</v>
      </c>
      <c r="S103" s="62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>0</v>
      </c>
      <c r="T103" s="62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>0</v>
      </c>
      <c r="U103" s="62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>0</v>
      </c>
      <c r="V103" s="62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>0</v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1.4732759945831182E-2</v>
      </c>
      <c r="AB103" s="2">
        <f>SUMIFS(PERSALDATA!$G$2:$G$20871,PERSALDATA!$A$2:$A$20871,WORKING!A103,PERSALDATA!$D$2:$D$20871,WORKING!B103,PERSALDATA!$E$2:$E$20871,WORKING!C103,PERSALDATA!$F$2:$F$20871,"S&amp;W: BASIC SALARY (RES)")</f>
        <v>1</v>
      </c>
      <c r="AC103" s="2">
        <f>SUMIFS(PERSALDATA!$H$2:$H$20871,PERSALDATA!$A$2:$A$20871,WORKING!A103,PERSALDATA!$D$2:$D$20871,WORKING!B103,PERSALDATA!$E$2:$E$20871,WORKING!C103)</f>
        <v>2052871.1600000001</v>
      </c>
    </row>
    <row r="104" spans="1:29" x14ac:dyDescent="0.25">
      <c r="A104" s="2">
        <f>Results!$D$3</f>
        <v>4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4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4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4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4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4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4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4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4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4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4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4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4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4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4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4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4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4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4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4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4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4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4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4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4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4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4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4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4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4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4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4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4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4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4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4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4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4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4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4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4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4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4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4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4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4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4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4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4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4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4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4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4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4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4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4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4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4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4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4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4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4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4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4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4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4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4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4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4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4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4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4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4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4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4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4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4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4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4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4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4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4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4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4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4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4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4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4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4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4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4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4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4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4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4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4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4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4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4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4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4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4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4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4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4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4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4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4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4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4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4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4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4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4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4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4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4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4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4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4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4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4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4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4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4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4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4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4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4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4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4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4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4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4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4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4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4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4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4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4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4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4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4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4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4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4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4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4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4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4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4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4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4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4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4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4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4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4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4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4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4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4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4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4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4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4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4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4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4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4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4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E5" sqref="E5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4</v>
      </c>
      <c r="E3" s="74" t="str">
        <f>INDEX(MAPs!$I$7:$J$54,MATCH(Results!$D$3,MAPs!$I$7:$I$54,0),2)</f>
        <v>Cooperative Governance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154.00790513833991</v>
      </c>
      <c r="N9" s="148">
        <f>IFERROR(SUMIFS('Employee Profile (2)'!C$4:C$50,'Employee Profile (2)'!$B$4:$B$50,Results!$D$3),"")</f>
        <v>0.30197628458498021</v>
      </c>
      <c r="O9" s="150" t="s">
        <v>620</v>
      </c>
      <c r="P9" s="143">
        <f>IFERROR(INDEX('Employee Profile (2)'!$AC$4:$AC$50,MATCH(Results!$D$3,'Employee Profile (2)'!$B$4:$B$50,0))*$Q9,"")</f>
        <v>342.28458498023718</v>
      </c>
      <c r="Q9" s="148">
        <f>IFERROR(SUMIFS('Employee Profile (2)'!J$4:J$50,'Employee Profile (2)'!$B$4:$B$50,Results!$D$3),"")</f>
        <v>0.67114624505928855</v>
      </c>
      <c r="R9" s="150" t="s">
        <v>627</v>
      </c>
      <c r="S9" s="144">
        <f>IFERROR(INDEX('Employee Profile (2)'!$AC$4:$AC$50,MATCH(Results!$D$3,'Employee Profile (2)'!$B$4:$B$50,0))*$T9,"")</f>
        <v>16.529644268774703</v>
      </c>
      <c r="T9" s="147">
        <f>IFERROR(SUMIFS('Employee Profile (2)'!N$4:N$50,'Employee Profile (2)'!$B$4:$B$50,Results!$D$3),"")</f>
        <v>3.241106719367589E-2</v>
      </c>
      <c r="U9" s="150" t="s">
        <v>632</v>
      </c>
      <c r="V9" s="144">
        <f>IFERROR(INDEX('Employee Profile (2)'!$AC$4:$AC$50,MATCH(Results!$D$3,'Employee Profile (2)'!$B$4:$B$50,0))*$W9,"")</f>
        <v>253.58893280632412</v>
      </c>
      <c r="W9" s="147">
        <f>IFERROR(SUMIFS('Employee Profile (2)'!S$4:S$50,'Employee Profile (2)'!$B$4:$B$50,Results!$D$3),"")</f>
        <v>0.49723320158102768</v>
      </c>
      <c r="X9" s="150" t="s">
        <v>635</v>
      </c>
      <c r="Y9" s="144">
        <f>IFERROR(INDEX('Employee Profile (2)'!$AC$4:$AC$50,MATCH(Results!$D$3,'Employee Profile (2)'!$B$4:$B$50,0))*$Z9,"")</f>
        <v>401.5494071146245</v>
      </c>
      <c r="Z9" s="147">
        <f>IFERROR(SUMIFS('Employee Profile (2)'!V$4:V$50,'Employee Profile (2)'!$B$4:$B$50,Results!$D$3),"")</f>
        <v>0.78735177865612649</v>
      </c>
      <c r="AA9" s="150" t="s">
        <v>675</v>
      </c>
      <c r="AB9" s="144">
        <f>IFERROR(SUMIFS('Employee Profile (2)'!$AD$4:$AD$50,'Employee Profile (2)'!$B$4:$B$50,Results!$D$3),"")</f>
        <v>205</v>
      </c>
      <c r="AC9" s="147">
        <f>IFERROR(SUMIFS('Employee Profile (2)'!$AE$4:$AE$50,'Employee Profile (2)'!$B$4:$B$50,Results!$D$3),"")</f>
        <v>0.40196078431372551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227.38339920948616</v>
      </c>
      <c r="N10" s="148">
        <f>IFERROR(SUMIFS('Employee Profile (2)'!D$4:D$50,'Employee Profile (2)'!$B$4:$B$50,Results!$D$3),"")</f>
        <v>0.44584980237154148</v>
      </c>
      <c r="O10" s="150" t="s">
        <v>621</v>
      </c>
      <c r="P10" s="143">
        <f>IFERROR(INDEX('Employee Profile (2)'!$AC$4:$AC$50,MATCH(Results!$D$3,'Employee Profile (2)'!$B$4:$B$50,0))*$Q10,"")</f>
        <v>124.17391304347827</v>
      </c>
      <c r="Q10" s="148">
        <f>IFERROR(SUMIFS('Employee Profile (2)'!K$4:K$50,'Employee Profile (2)'!$B$4:$B$50,Results!$D$3),"")</f>
        <v>0.24347826086956523</v>
      </c>
      <c r="R10" s="150" t="s">
        <v>628</v>
      </c>
      <c r="S10" s="144">
        <f>IFERROR(INDEX('Employee Profile (2)'!$AC$4:$AC$50,MATCH(Results!$D$3,'Employee Profile (2)'!$B$4:$B$50,0))*$T10,"")</f>
        <v>116.11067193675891</v>
      </c>
      <c r="T10" s="147">
        <f>IFERROR(SUMIFS('Employee Profile (2)'!O$4:O$50,'Employee Profile (2)'!$B$4:$B$50,Results!$D$3),"")</f>
        <v>0.22766798418972334</v>
      </c>
      <c r="U10" s="150" t="s">
        <v>633</v>
      </c>
      <c r="V10" s="144">
        <f>IFERROR(INDEX('Employee Profile (2)'!$AC$4:$AC$50,MATCH(Results!$D$3,'Employee Profile (2)'!$B$4:$B$50,0))*$W10,"")</f>
        <v>201.98418972332016</v>
      </c>
      <c r="W10" s="147">
        <f>IFERROR(SUMIFS('Employee Profile (2)'!T$4:T$50,'Employee Profile (2)'!$B$4:$B$50,Results!$D$3),"")</f>
        <v>0.39604743083003952</v>
      </c>
      <c r="X10" s="150" t="s">
        <v>636</v>
      </c>
      <c r="Y10" s="144">
        <f>IFERROR(INDEX('Employee Profile (2)'!$AC$4:$AC$50,MATCH(Results!$D$3,'Employee Profile (2)'!$B$4:$B$50,0))*$Z10,"")</f>
        <v>9.6758893280632421</v>
      </c>
      <c r="Z10" s="147">
        <f>IFERROR(SUMIFS('Employee Profile (2)'!W$4:W$50,'Employee Profile (2)'!$B$4:$B$50,Results!$D$3),"")</f>
        <v>1.8972332015810278E-2</v>
      </c>
      <c r="AA10" s="150" t="s">
        <v>676</v>
      </c>
      <c r="AB10" s="144">
        <f>IFERROR(INDEX('Employee Profile (2)'!$AC$4:$AC$50,MATCH(Results!$D$3,'Employee Profile (2)'!$B$4:$B$50))-$AB$9,"")</f>
        <v>305</v>
      </c>
      <c r="AC10" s="147">
        <f>IFERROR(100%-$AC$9,"")</f>
        <v>0.59803921568627449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43.541501976284586</v>
      </c>
      <c r="N11" s="148">
        <f>IFERROR(SUMIFS('Employee Profile (2)'!E$4:E$50,'Employee Profile (2)'!$B$4:$B$50,Results!$D$3),"")</f>
        <v>8.5375494071146252E-2</v>
      </c>
      <c r="O11" s="150" t="s">
        <v>622</v>
      </c>
      <c r="P11" s="143">
        <f>IFERROR(INDEX('Employee Profile (2)'!$AC$4:$AC$50,MATCH(Results!$D$3,'Employee Profile (2)'!$B$4:$B$50,0))*$Q11,"")</f>
        <v>27.415019762845851</v>
      </c>
      <c r="Q11" s="148">
        <f>IFERROR(SUMIFS('Employee Profile (2)'!L$4:L$50,'Employee Profile (2)'!$B$4:$B$50,Results!$D$3),"")</f>
        <v>5.3754940711462453E-2</v>
      </c>
      <c r="R11" s="150" t="s">
        <v>629</v>
      </c>
      <c r="S11" s="144">
        <f>IFERROR(INDEX('Employee Profile (2)'!$AC$4:$AC$50,MATCH(Results!$D$3,'Employee Profile (2)'!$B$4:$B$50,0))*$T11,"")</f>
        <v>249.15415019762844</v>
      </c>
      <c r="T11" s="147">
        <f>IFERROR(SUMIFS('Employee Profile (2)'!P$4:P$50,'Employee Profile (2)'!$B$4:$B$50,Results!$D$3),"")</f>
        <v>0.48853754940711458</v>
      </c>
      <c r="U11" s="150" t="s">
        <v>53</v>
      </c>
      <c r="V11" s="144">
        <f>IFERROR(INDEX('Employee Profile (2)'!$AC$4:$AC$50,MATCH(Results!$D$3,'Employee Profile (2)'!$B$4:$B$50,0))*$W11,"")</f>
        <v>54.426877470355727</v>
      </c>
      <c r="W11" s="147">
        <f>IFERROR(SUMIFS('Employee Profile (2)'!U$4:U$50,'Employee Profile (2)'!$B$4:$B$50,Results!$D$3),"")</f>
        <v>0.1067193675889328</v>
      </c>
      <c r="X11" s="150" t="s">
        <v>637</v>
      </c>
      <c r="Y11" s="144">
        <f>IFERROR(INDEX('Employee Profile (2)'!$AC$4:$AC$50,MATCH(Results!$D$3,'Employee Profile (2)'!$B$4:$B$50,0))*$Z11,"")</f>
        <v>10.482213438735178</v>
      </c>
      <c r="Z11" s="147">
        <f>IFERROR(SUMIFS('Employee Profile (2)'!X$4:X$50,'Employee Profile (2)'!$B$4:$B$50,Results!$D$3),"")</f>
        <v>2.0553359683794466E-2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2</v>
      </c>
      <c r="H12" s="158">
        <v>2</v>
      </c>
      <c r="I12" s="158">
        <v>1</v>
      </c>
      <c r="J12" s="158">
        <v>1</v>
      </c>
      <c r="L12" s="150" t="s">
        <v>659</v>
      </c>
      <c r="M12" s="143">
        <f>IFERROR(INDEX('Employee Profile (2)'!$AC$4:$AC$50,MATCH(Results!$D$3,'Employee Profile (2)'!$B$4:$B$50,0))*$N12,"")</f>
        <v>21.367588932806324</v>
      </c>
      <c r="N12" s="148">
        <f>IFERROR(SUMIFS('Employee Profile (2)'!F$4:F$50,'Employee Profile (2)'!$B$4:$B$50,Results!$D$3),"")</f>
        <v>4.1897233201581029E-2</v>
      </c>
      <c r="O12" s="150" t="s">
        <v>623</v>
      </c>
      <c r="P12" s="143">
        <f>IFERROR(INDEX('Employee Profile (2)'!$AC$4:$AC$50,MATCH(Results!$D$3,'Employee Profile (2)'!$B$4:$B$50,0))*$Q12,"")</f>
        <v>16.126482213438734</v>
      </c>
      <c r="Q12" s="148">
        <f>IFERROR(SUMIFS('Employee Profile (2)'!M$4:M$50,'Employee Profile (2)'!$B$4:$B$50,Results!$D$3),"")</f>
        <v>3.1620553359683792E-2</v>
      </c>
      <c r="R12" s="150" t="s">
        <v>630</v>
      </c>
      <c r="S12" s="144">
        <f>IFERROR(INDEX('Employee Profile (2)'!$AC$4:$AC$50,MATCH(Results!$D$3,'Employee Profile (2)'!$B$4:$B$50,0))*$T12,"")</f>
        <v>35.075098814229243</v>
      </c>
      <c r="T12" s="147">
        <f>IFERROR(SUMIFS('Employee Profile (2)'!Q$4:Q$50,'Employee Profile (2)'!$B$4:$B$50,Results!$D$3),"")</f>
        <v>6.8774703557312244E-2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33.865612648221344</v>
      </c>
      <c r="Z12" s="147">
        <f>IFERROR(SUMIFS('Employee Profile (2)'!Y$4:Y$50,'Employee Profile (2)'!$B$4:$B$50,Results!$D$3),"")</f>
        <v>6.6403162055335974E-2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1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8.4664031620553359</v>
      </c>
      <c r="N13" s="148">
        <f>IFERROR(SUMIFS('Employee Profile (2)'!G$4:G$50,'Employee Profile (2)'!$B$4:$B$50,Results!$D$3),"")</f>
        <v>1.6600790513833993E-2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93.130434782608702</v>
      </c>
      <c r="T13" s="147">
        <f>IFERROR(SUMIFS('Employee Profile (2)'!R$4:R$50,'Employee Profile (2)'!$B$4:$B$50,Results!$D$3),"")</f>
        <v>0.18260869565217391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54.426877470355727</v>
      </c>
      <c r="Z13" s="147">
        <f>IFERROR(SUMIFS('Employee Profile (2)'!Z$4:Z$50,'Employee Profile (2)'!$B$4:$B$50,Results!$D$3),"")</f>
        <v>0.1067193675889328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6</v>
      </c>
      <c r="H14" s="158">
        <v>9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0.80632411067193677</v>
      </c>
      <c r="N14" s="148">
        <f>IFERROR(SUMIFS('Employee Profile (2)'!H$4:H$50,'Employee Profile (2)'!$B$4:$B$50,Results!$D$3),"")</f>
        <v>1.5810276679841897E-3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9</v>
      </c>
      <c r="H15" s="112">
        <f t="shared" ref="H15:J15" si="0">SUM(H9:H14)</f>
        <v>11</v>
      </c>
      <c r="I15" s="112">
        <f t="shared" si="0"/>
        <v>1</v>
      </c>
      <c r="J15" s="112">
        <f t="shared" si="0"/>
        <v>1</v>
      </c>
      <c r="L15" s="150" t="s">
        <v>53</v>
      </c>
      <c r="M15" s="143">
        <f>IFERROR(INDEX('Employee Profile (2)'!$AC$4:$AC$50,MATCH(Results!$D$3,'Employee Profile (2)'!$B$4:$B$50,0))*$N15,"")</f>
        <v>54.426877470355727</v>
      </c>
      <c r="N15" s="148">
        <f>IFERROR(SUMIFS('Employee Profile (2)'!I$4:I$50,'Employee Profile (2)'!$B$4:$B$50,Results!$D$3),"")</f>
        <v>0.1067193675889328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9</v>
      </c>
      <c r="H16" s="82">
        <f>SUMIFS($W$64:$W$509,$C$64:$C$509,"Total")</f>
        <v>11</v>
      </c>
      <c r="I16" s="82">
        <f>SUMIFS($AE$64:$AE$509,$C$64:$C$509,"Total")</f>
        <v>60</v>
      </c>
      <c r="J16" s="82">
        <f>SUMIFS($AM$64:$AM$509,$C$64:$C$509,"Total")</f>
        <v>1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59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222</v>
      </c>
      <c r="G29" s="87">
        <f t="shared" ref="G29:G44" si="4">SUMIFS($K$64:$K$509,$A$64:$A$509,B29,$C$64:$C$509,"Total")</f>
        <v>504.25385018018017</v>
      </c>
      <c r="H29" s="83">
        <f t="shared" ref="H29:H44" si="5">SUMIFS($J$64:$J$509,$A$64:$A$509,B29,$C$64:$C$509,"Total")</f>
        <v>111944.35474</v>
      </c>
      <c r="I29" s="21">
        <f t="shared" ref="I29:I44" si="6">-SUMIFS($O$64:$O$509,$A$64:$A$509,$B29,$C$64:$C$509,"Total")+SUMIFS($N$64:$N$509,$A$64:$A$509,$B29,$C$64:$C$509,"Total")</f>
        <v>3</v>
      </c>
      <c r="J29" s="88">
        <f t="shared" ref="J29:J44" si="7">SUMIFS($P$64:$P$509,$A$64:$A$509,$B29,$C$64:$C$509,"Total")</f>
        <v>225</v>
      </c>
      <c r="K29" s="88">
        <f t="shared" ref="K29:K44" si="8">SUMIFS($M$64:$M$509,$A$64:$A$509,$B29,$C$64:$C$509,"Total")</f>
        <v>545.55424716363052</v>
      </c>
      <c r="L29" s="88">
        <f t="shared" ref="L29:L44" si="9">SUMIFS($R$64:$R$509,$A$64:$A$509,$B29,$C$64:$C$509,"Total")+SUMIFS($Q$64:$Q$509,$A$64:$A$509,$B29,$C$64:$C$509,"Total")</f>
        <v>2989.7506039166574</v>
      </c>
      <c r="M29" s="88">
        <f t="shared" ref="M29:M44" si="10">SUMIFS($S$64:$S$509,$A$64:$A$509,$B29,$C$64:$C$509,"Total")</f>
        <v>122749.70561181685</v>
      </c>
      <c r="N29" s="88">
        <f t="shared" ref="N29:N44" si="11">SUMIFS($S$64:$S$509,$A$64:$A$509,$B29,$C$64:$C$509,"Compensation Budget")</f>
        <v>119906</v>
      </c>
      <c r="O29" s="89">
        <f t="shared" ref="O29:O44" si="12">SUMIFS($S$64:$S$509,$A$64:$A$509,$B29,$C$64:$C$509,"Under/(Over)")</f>
        <v>-2843.7056118168548</v>
      </c>
      <c r="P29" s="21">
        <f t="shared" ref="P29:P44" si="13">-SUMIFS($W$64:$W$509,$A$64:$A$509,$B29,$C$64:$C$509,"Total")+SUMIFS($V$64:$V$509,$A$64:$A$509,$B29,$C$64:$C$509,"Total")</f>
        <v>-9</v>
      </c>
      <c r="Q29" s="88">
        <f t="shared" ref="Q29:Q44" si="14">SUMIFS($X$64:$X$509,$A$64:$A$509,$B29,$C$64:$C$509,"Total")</f>
        <v>216</v>
      </c>
      <c r="R29" s="88">
        <f t="shared" ref="R29:R44" si="15">SUMIFS($U$64:$U$509,$A$64:$A$509,$B29,$C$64:$C$509,"Total")</f>
        <v>585.47494920684483</v>
      </c>
      <c r="S29" s="88">
        <f t="shared" ref="S29:S44" si="16">SUMIFS($Z$64:$Z$509,$A$64:$A$509,$B29,$C$64:$C$509,"Total")+SUMIFS($Y$64:$Y$509,$A$64:$A$509,$B29,$C$64:$C$509,"Total")</f>
        <v>-6295.4077544018219</v>
      </c>
      <c r="T29" s="88">
        <f t="shared" ref="T29:T44" si="17">SUMIFS($AA$64:$AA$509,$A$64:$A$509,$B29,$C$64:$C$509,"Total")</f>
        <v>126462.58902867847</v>
      </c>
      <c r="U29" s="88">
        <f t="shared" ref="U29:U44" si="18">SUMIFS($AA$64:$AA$509,$A$64:$A$509,$B29,$C$64:$C$509,"Compensation Budget")</f>
        <v>126770</v>
      </c>
      <c r="V29" s="89">
        <f t="shared" ref="V29:V44" si="19">SUMIFS($AA$64:$AA$509,$A$64:$A$509,$B29,$C$64:$C$509,"Under/(Over)")</f>
        <v>307.41097132152936</v>
      </c>
      <c r="W29" s="21">
        <f t="shared" ref="W29:W44" si="20">-SUMIFS($AE$64:$AE$509,$A$64:$A$509,$B29,$C$64:$C$509,"Total")+SUMIFS($AD$64:$AD$509,$A$64:$A$509,$B29,$C$64:$C$509,"Total")</f>
        <v>0</v>
      </c>
      <c r="X29" s="88">
        <f t="shared" ref="X29:X44" si="21">SUMIFS($AF$64:$AF$509,$A$64:$A$509,$B29,$C$64:$C$509,"Total")</f>
        <v>216</v>
      </c>
      <c r="Y29" s="88">
        <f t="shared" ref="Y29:Y44" si="22">SUMIFS($AC$64:$AC$509,$A$64:$A$509,$B29,$C$64:$C$509,"Total")</f>
        <v>632.65665576051322</v>
      </c>
      <c r="Z29" s="88">
        <f t="shared" ref="Z29:Z44" si="23">SUMIFS($AH$64:$AH$509,$A$64:$A$509,$B29,$C$64:$C$509,"Total")+SUMIFS($AG$64:$AG$509,$A$64:$A$509,$B29,$C$64:$C$509,"Total")</f>
        <v>0</v>
      </c>
      <c r="AA29" s="88">
        <f t="shared" ref="AA29:AA44" si="24">SUMIFS($AI$64:$AI$509,$A$64:$A$509,$B29,$C$64:$C$509,"Total")</f>
        <v>136653.83764427085</v>
      </c>
      <c r="AB29" s="88">
        <f t="shared" ref="AB29:AB44" si="25">SUMIFS($AI$64:$AI$509,$A$64:$A$509,$B29,$C$64:$C$509,"Compensation Budget")</f>
        <v>134073</v>
      </c>
      <c r="AC29" s="89">
        <f t="shared" ref="AC29:AC44" si="26">SUMIFS($AI$64:$AI$509,$A$64:$A$509,$B29,$C$64:$C$509,"Under/(Over)")</f>
        <v>-2580.8376442708541</v>
      </c>
      <c r="AD29" s="21">
        <f t="shared" ref="AD29:AD44" si="27">-SUMIFS($AM$64:$AM$509,$A$64:$A$509,$B29,$C$64:$C$509,"Total")+SUMIFS($AL$64:$AL$509,$A$64:$A$509,$B29,$C$64:$C$509,"Total")</f>
        <v>-1</v>
      </c>
      <c r="AE29" s="88">
        <f t="shared" ref="AE29:AE44" si="28">SUMIFS($AN$64:$AN$509,$A$64:$A$509,$B29,$C$64:$C$509,"Total")</f>
        <v>215</v>
      </c>
      <c r="AF29" s="88">
        <f t="shared" ref="AF29:AF44" si="29">SUMIFS($AK$64:$AK$509,$A$64:$A$509,$B29,$C$64:$C$509,"Total")</f>
        <v>676.90263309990758</v>
      </c>
      <c r="AG29" s="88">
        <f t="shared" ref="AG29:AG44" si="30">SUMIFS($AP$64:$AP$509,$A$64:$A$509,$B29,$C$64:$C$509,"Total")+SUMIFS($AO$64:$AO$509,$A$64:$A$509,$B29,$C$64:$C$509,"Total")</f>
        <v>-1857.9106982994108</v>
      </c>
      <c r="AH29" s="88">
        <f t="shared" ref="AH29:AH44" si="31">SUMIFS($AQ$64:$AQ$509,$A$64:$A$509,$B29,$C$64:$C$509,"Total")</f>
        <v>145534.06611648013</v>
      </c>
      <c r="AI29" s="88">
        <f t="shared" ref="AI29:AI44" si="32">SUMIFS($AQ$64:$AQ$509,$A$64:$A$509,$B29,$C$64:$C$509,"Compensation Budget")</f>
        <v>144262.54800000001</v>
      </c>
      <c r="AJ29" s="89">
        <f t="shared" ref="AJ29:AJ44" si="33">SUMIFS($AQ$64:$AQ$509,$A$64:$A$509,$B29,$C$64:$C$509,"Under/(Over)")</f>
        <v>-1271.5181164801179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Regional and Urban Development and Legislative Support</v>
      </c>
      <c r="D30" s="222">
        <f t="shared" si="2"/>
        <v>0</v>
      </c>
      <c r="E30" s="223">
        <f t="shared" si="2"/>
        <v>0</v>
      </c>
      <c r="F30" s="80">
        <f t="shared" si="3"/>
        <v>35</v>
      </c>
      <c r="G30" s="155">
        <f t="shared" si="4"/>
        <v>622.04913199999999</v>
      </c>
      <c r="H30" s="155">
        <f t="shared" si="5"/>
        <v>21771.71962</v>
      </c>
      <c r="I30" s="23">
        <f t="shared" si="6"/>
        <v>-7</v>
      </c>
      <c r="J30" s="22">
        <f t="shared" si="7"/>
        <v>28</v>
      </c>
      <c r="K30" s="22">
        <f t="shared" si="8"/>
        <v>613.753751298412</v>
      </c>
      <c r="L30" s="22">
        <f t="shared" si="9"/>
        <v>-4516.5910961504387</v>
      </c>
      <c r="M30" s="22">
        <f t="shared" si="10"/>
        <v>17185.105036355537</v>
      </c>
      <c r="N30" s="22">
        <f t="shared" si="11"/>
        <v>18225</v>
      </c>
      <c r="O30" s="91">
        <f t="shared" si="12"/>
        <v>1039.8949636444631</v>
      </c>
      <c r="P30" s="23">
        <f t="shared" si="13"/>
        <v>0</v>
      </c>
      <c r="Q30" s="22">
        <f t="shared" si="14"/>
        <v>28</v>
      </c>
      <c r="R30" s="22">
        <f t="shared" si="15"/>
        <v>663.22637477693218</v>
      </c>
      <c r="S30" s="22">
        <f t="shared" si="16"/>
        <v>0</v>
      </c>
      <c r="T30" s="22">
        <f t="shared" si="17"/>
        <v>18570.338493754101</v>
      </c>
      <c r="U30" s="22">
        <f t="shared" si="18"/>
        <v>19355</v>
      </c>
      <c r="V30" s="91">
        <f t="shared" si="19"/>
        <v>784.66150624589864</v>
      </c>
      <c r="W30" s="23">
        <f t="shared" si="20"/>
        <v>0</v>
      </c>
      <c r="X30" s="22">
        <f t="shared" si="21"/>
        <v>28</v>
      </c>
      <c r="Y30" s="22">
        <f t="shared" si="22"/>
        <v>716.02847585378493</v>
      </c>
      <c r="Z30" s="22">
        <f t="shared" si="23"/>
        <v>0</v>
      </c>
      <c r="AA30" s="22">
        <f t="shared" si="24"/>
        <v>20048.797323905979</v>
      </c>
      <c r="AB30" s="22">
        <f t="shared" si="25"/>
        <v>20555</v>
      </c>
      <c r="AC30" s="91">
        <f t="shared" si="26"/>
        <v>506.20267609402072</v>
      </c>
      <c r="AD30" s="23">
        <f t="shared" si="27"/>
        <v>0</v>
      </c>
      <c r="AE30" s="22">
        <f t="shared" si="28"/>
        <v>28</v>
      </c>
      <c r="AF30" s="22">
        <f t="shared" si="29"/>
        <v>771.59721741292276</v>
      </c>
      <c r="AG30" s="22">
        <f t="shared" si="30"/>
        <v>0</v>
      </c>
      <c r="AH30" s="22">
        <f t="shared" si="31"/>
        <v>21604.722087561837</v>
      </c>
      <c r="AI30" s="22">
        <f t="shared" si="32"/>
        <v>22117.18</v>
      </c>
      <c r="AJ30" s="91">
        <f t="shared" si="33"/>
        <v>512.45791243816348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Institutional Development</v>
      </c>
      <c r="D31" s="222">
        <f t="shared" si="2"/>
        <v>0</v>
      </c>
      <c r="E31" s="223">
        <f t="shared" si="2"/>
        <v>0</v>
      </c>
      <c r="F31" s="80">
        <f t="shared" si="3"/>
        <v>48</v>
      </c>
      <c r="G31" s="155">
        <f t="shared" si="4"/>
        <v>612.4229145833333</v>
      </c>
      <c r="H31" s="155">
        <f t="shared" si="5"/>
        <v>29396.299899999998</v>
      </c>
      <c r="I31" s="23">
        <f t="shared" si="6"/>
        <v>3</v>
      </c>
      <c r="J31" s="22">
        <f t="shared" si="7"/>
        <v>51</v>
      </c>
      <c r="K31" s="22">
        <f t="shared" si="8"/>
        <v>666.14230023664038</v>
      </c>
      <c r="L31" s="22">
        <f t="shared" si="9"/>
        <v>2619.6734418047308</v>
      </c>
      <c r="M31" s="22">
        <f t="shared" si="10"/>
        <v>33973.257312068657</v>
      </c>
      <c r="N31" s="22">
        <f t="shared" si="11"/>
        <v>33211</v>
      </c>
      <c r="O31" s="91">
        <f t="shared" si="12"/>
        <v>-762.25731206865748</v>
      </c>
      <c r="P31" s="23">
        <f t="shared" si="13"/>
        <v>-1</v>
      </c>
      <c r="Q31" s="22">
        <f t="shared" si="14"/>
        <v>50</v>
      </c>
      <c r="R31" s="22">
        <f t="shared" si="15"/>
        <v>728.13840203148447</v>
      </c>
      <c r="S31" s="22">
        <f t="shared" si="16"/>
        <v>-292.20378111959934</v>
      </c>
      <c r="T31" s="22">
        <f t="shared" si="17"/>
        <v>36406.920101574222</v>
      </c>
      <c r="U31" s="22">
        <f t="shared" si="18"/>
        <v>35647</v>
      </c>
      <c r="V31" s="91">
        <f t="shared" si="19"/>
        <v>-759.92010157422192</v>
      </c>
      <c r="W31" s="23">
        <f t="shared" si="20"/>
        <v>0</v>
      </c>
      <c r="X31" s="22">
        <f t="shared" si="21"/>
        <v>50</v>
      </c>
      <c r="Y31" s="22">
        <f t="shared" si="22"/>
        <v>785.80858877757123</v>
      </c>
      <c r="Z31" s="22">
        <f t="shared" si="23"/>
        <v>0</v>
      </c>
      <c r="AA31" s="22">
        <f t="shared" si="24"/>
        <v>39290.429438878564</v>
      </c>
      <c r="AB31" s="22">
        <f t="shared" si="25"/>
        <v>35533</v>
      </c>
      <c r="AC31" s="91">
        <f t="shared" si="26"/>
        <v>-3757.4294388785638</v>
      </c>
      <c r="AD31" s="23">
        <f t="shared" si="27"/>
        <v>0</v>
      </c>
      <c r="AE31" s="22">
        <f t="shared" si="28"/>
        <v>50</v>
      </c>
      <c r="AF31" s="22">
        <f t="shared" si="29"/>
        <v>846.47109200889884</v>
      </c>
      <c r="AG31" s="22">
        <f t="shared" si="30"/>
        <v>0</v>
      </c>
      <c r="AH31" s="22">
        <f t="shared" si="31"/>
        <v>42323.554600444942</v>
      </c>
      <c r="AI31" s="22">
        <f t="shared" si="32"/>
        <v>38233.508000000002</v>
      </c>
      <c r="AJ31" s="91">
        <f t="shared" si="33"/>
        <v>-4090.0466004449409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National Disaster Management Centre</v>
      </c>
      <c r="D32" s="222">
        <f t="shared" si="2"/>
        <v>0</v>
      </c>
      <c r="E32" s="223">
        <f t="shared" si="2"/>
        <v>0</v>
      </c>
      <c r="F32" s="80">
        <f t="shared" si="3"/>
        <v>30</v>
      </c>
      <c r="G32" s="155">
        <f t="shared" si="4"/>
        <v>659.37574300000006</v>
      </c>
      <c r="H32" s="155">
        <f t="shared" si="5"/>
        <v>19781.272290000001</v>
      </c>
      <c r="I32" s="23">
        <f t="shared" si="6"/>
        <v>1</v>
      </c>
      <c r="J32" s="22">
        <f t="shared" si="7"/>
        <v>31</v>
      </c>
      <c r="K32" s="22">
        <f t="shared" si="8"/>
        <v>702.95826986561315</v>
      </c>
      <c r="L32" s="22">
        <f t="shared" si="9"/>
        <v>703.13081763340824</v>
      </c>
      <c r="M32" s="22">
        <f t="shared" si="10"/>
        <v>21791.706365834008</v>
      </c>
      <c r="N32" s="22">
        <f t="shared" si="11"/>
        <v>27348</v>
      </c>
      <c r="O32" s="91">
        <f t="shared" si="12"/>
        <v>5556.2936341659915</v>
      </c>
      <c r="P32" s="23">
        <f t="shared" si="13"/>
        <v>3</v>
      </c>
      <c r="Q32" s="22">
        <f t="shared" si="14"/>
        <v>34</v>
      </c>
      <c r="R32" s="22">
        <f t="shared" si="15"/>
        <v>781.62719110650175</v>
      </c>
      <c r="S32" s="22">
        <f t="shared" si="16"/>
        <v>3027.6998692223597</v>
      </c>
      <c r="T32" s="22">
        <f t="shared" si="17"/>
        <v>26575.324497621059</v>
      </c>
      <c r="U32" s="22">
        <f t="shared" si="18"/>
        <v>28934</v>
      </c>
      <c r="V32" s="91">
        <f t="shared" si="19"/>
        <v>2358.675502378941</v>
      </c>
      <c r="W32" s="23">
        <f t="shared" si="20"/>
        <v>-3</v>
      </c>
      <c r="X32" s="22">
        <f t="shared" si="21"/>
        <v>31</v>
      </c>
      <c r="Y32" s="22">
        <f t="shared" si="22"/>
        <v>820.05483729446792</v>
      </c>
      <c r="Z32" s="22">
        <f t="shared" si="23"/>
        <v>-3273.7371621357834</v>
      </c>
      <c r="AA32" s="22">
        <f t="shared" si="24"/>
        <v>25421.699956128505</v>
      </c>
      <c r="AB32" s="22">
        <f t="shared" si="25"/>
        <v>24285</v>
      </c>
      <c r="AC32" s="91">
        <f t="shared" si="26"/>
        <v>-1136.6999561285047</v>
      </c>
      <c r="AD32" s="23">
        <f t="shared" si="27"/>
        <v>0</v>
      </c>
      <c r="AE32" s="22">
        <f t="shared" si="28"/>
        <v>31</v>
      </c>
      <c r="AF32" s="22">
        <f t="shared" si="29"/>
        <v>883.67579377242805</v>
      </c>
      <c r="AG32" s="22">
        <f t="shared" si="30"/>
        <v>0</v>
      </c>
      <c r="AH32" s="22">
        <f t="shared" si="31"/>
        <v>27393.949606945269</v>
      </c>
      <c r="AI32" s="22">
        <f t="shared" si="32"/>
        <v>26130.66</v>
      </c>
      <c r="AJ32" s="91">
        <f t="shared" si="33"/>
        <v>-1263.289606945269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Local Government Support and Intervention Management</v>
      </c>
      <c r="D33" s="222">
        <f t="shared" si="2"/>
        <v>0</v>
      </c>
      <c r="E33" s="223">
        <f t="shared" si="2"/>
        <v>0</v>
      </c>
      <c r="F33" s="80">
        <f t="shared" si="3"/>
        <v>82</v>
      </c>
      <c r="G33" s="155">
        <f t="shared" si="4"/>
        <v>655.4879157317074</v>
      </c>
      <c r="H33" s="155">
        <f t="shared" si="5"/>
        <v>53750.009090000007</v>
      </c>
      <c r="I33" s="23">
        <f t="shared" si="6"/>
        <v>2</v>
      </c>
      <c r="J33" s="22">
        <f t="shared" si="7"/>
        <v>84</v>
      </c>
      <c r="K33" s="22">
        <f t="shared" si="8"/>
        <v>704.61295529480537</v>
      </c>
      <c r="L33" s="22">
        <f t="shared" si="9"/>
        <v>1943.7666105035621</v>
      </c>
      <c r="M33" s="22">
        <f t="shared" si="10"/>
        <v>59187.488244763656</v>
      </c>
      <c r="N33" s="22">
        <f t="shared" si="11"/>
        <v>58348</v>
      </c>
      <c r="O33" s="91">
        <f t="shared" si="12"/>
        <v>-839.48824476365553</v>
      </c>
      <c r="P33" s="23">
        <f t="shared" si="13"/>
        <v>-1</v>
      </c>
      <c r="Q33" s="22">
        <f t="shared" si="14"/>
        <v>83</v>
      </c>
      <c r="R33" s="22">
        <f t="shared" si="15"/>
        <v>759.58257174759092</v>
      </c>
      <c r="S33" s="22">
        <f t="shared" si="16"/>
        <v>-899.33218786956354</v>
      </c>
      <c r="T33" s="22">
        <f t="shared" si="17"/>
        <v>63045.353455050048</v>
      </c>
      <c r="U33" s="22">
        <f t="shared" si="18"/>
        <v>61991</v>
      </c>
      <c r="V33" s="91">
        <f t="shared" si="19"/>
        <v>-1054.3534550500481</v>
      </c>
      <c r="W33" s="23">
        <f t="shared" si="20"/>
        <v>0</v>
      </c>
      <c r="X33" s="22">
        <f t="shared" si="21"/>
        <v>83</v>
      </c>
      <c r="Y33" s="22">
        <f t="shared" si="22"/>
        <v>819.82963736745228</v>
      </c>
      <c r="Z33" s="22">
        <f t="shared" si="23"/>
        <v>0</v>
      </c>
      <c r="AA33" s="22">
        <f t="shared" si="24"/>
        <v>68045.859901498538</v>
      </c>
      <c r="AB33" s="22">
        <f t="shared" si="25"/>
        <v>56734</v>
      </c>
      <c r="AC33" s="91">
        <f t="shared" si="26"/>
        <v>-11311.859901498538</v>
      </c>
      <c r="AD33" s="23">
        <f t="shared" si="27"/>
        <v>0</v>
      </c>
      <c r="AE33" s="22">
        <f t="shared" si="28"/>
        <v>83</v>
      </c>
      <c r="AF33" s="22">
        <f t="shared" si="29"/>
        <v>883.21118728808335</v>
      </c>
      <c r="AG33" s="22">
        <f t="shared" si="30"/>
        <v>0</v>
      </c>
      <c r="AH33" s="22">
        <f t="shared" si="31"/>
        <v>73306.528544910921</v>
      </c>
      <c r="AI33" s="22">
        <f t="shared" si="32"/>
        <v>61045.784000000007</v>
      </c>
      <c r="AJ33" s="91">
        <f t="shared" si="33"/>
        <v>-12260.744544910915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>Community Work Programme</v>
      </c>
      <c r="D34" s="222">
        <f t="shared" si="2"/>
        <v>0</v>
      </c>
      <c r="E34" s="223">
        <f t="shared" si="2"/>
        <v>0</v>
      </c>
      <c r="F34" s="80">
        <f t="shared" si="3"/>
        <v>56</v>
      </c>
      <c r="G34" s="155">
        <f t="shared" si="4"/>
        <v>589.51101875000006</v>
      </c>
      <c r="H34" s="155">
        <f t="shared" si="5"/>
        <v>33012.617050000001</v>
      </c>
      <c r="I34" s="23">
        <f t="shared" si="6"/>
        <v>78</v>
      </c>
      <c r="J34" s="22">
        <f t="shared" si="7"/>
        <v>134</v>
      </c>
      <c r="K34" s="22">
        <f t="shared" si="8"/>
        <v>456.1175359745335</v>
      </c>
      <c r="L34" s="22">
        <f t="shared" si="9"/>
        <v>29329.120670810757</v>
      </c>
      <c r="M34" s="22">
        <f t="shared" si="10"/>
        <v>61119.749820587487</v>
      </c>
      <c r="N34" s="22">
        <f t="shared" si="11"/>
        <v>63483</v>
      </c>
      <c r="O34" s="91">
        <f t="shared" si="12"/>
        <v>2363.2501794125128</v>
      </c>
      <c r="P34" s="23">
        <f t="shared" si="13"/>
        <v>0</v>
      </c>
      <c r="Q34" s="22">
        <f t="shared" si="14"/>
        <v>134</v>
      </c>
      <c r="R34" s="22">
        <f t="shared" si="15"/>
        <v>493.19347743212938</v>
      </c>
      <c r="S34" s="22">
        <f t="shared" si="16"/>
        <v>0</v>
      </c>
      <c r="T34" s="22">
        <f t="shared" si="17"/>
        <v>66087.925975905338</v>
      </c>
      <c r="U34" s="22">
        <f t="shared" si="18"/>
        <v>69994</v>
      </c>
      <c r="V34" s="91">
        <f t="shared" si="19"/>
        <v>3906.0740240946616</v>
      </c>
      <c r="W34" s="23">
        <f t="shared" si="20"/>
        <v>-55</v>
      </c>
      <c r="X34" s="22">
        <f t="shared" si="21"/>
        <v>79</v>
      </c>
      <c r="Y34" s="22">
        <f t="shared" si="22"/>
        <v>605.30765317425949</v>
      </c>
      <c r="Z34" s="22">
        <f t="shared" si="23"/>
        <v>-23575.030415049368</v>
      </c>
      <c r="AA34" s="22">
        <f t="shared" si="24"/>
        <v>47819.304600766496</v>
      </c>
      <c r="AB34" s="22">
        <f t="shared" si="25"/>
        <v>72142</v>
      </c>
      <c r="AC34" s="91">
        <f t="shared" si="26"/>
        <v>24322.695399233504</v>
      </c>
      <c r="AD34" s="23">
        <f t="shared" si="27"/>
        <v>2</v>
      </c>
      <c r="AE34" s="22">
        <f t="shared" si="28"/>
        <v>81</v>
      </c>
      <c r="AF34" s="22">
        <f t="shared" si="29"/>
        <v>650.68989854728909</v>
      </c>
      <c r="AG34" s="22">
        <f t="shared" si="30"/>
        <v>1186.5580400747258</v>
      </c>
      <c r="AH34" s="22">
        <f t="shared" si="31"/>
        <v>52705.881782330413</v>
      </c>
      <c r="AI34" s="22">
        <f t="shared" si="32"/>
        <v>77624.792000000001</v>
      </c>
      <c r="AJ34" s="91">
        <f t="shared" si="33"/>
        <v>24918.910217669589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473</v>
      </c>
      <c r="G45" s="92">
        <f>IFERROR(H45/F45,0)</f>
        <v>570.09782809725164</v>
      </c>
      <c r="H45" s="92">
        <f>SUM(H29:H38)</f>
        <v>269656.27269000001</v>
      </c>
      <c r="I45" s="25">
        <f>SUM(I29:I38)</f>
        <v>80</v>
      </c>
      <c r="J45" s="92">
        <f>SUM(J29:J38)</f>
        <v>553</v>
      </c>
      <c r="K45" s="92">
        <f>IFERROR(M45/J45,0)</f>
        <v>571.44125206406193</v>
      </c>
      <c r="L45" s="92">
        <f t="shared" ref="L45:Q45" si="34">SUM(L29:L38)</f>
        <v>33068.851048518678</v>
      </c>
      <c r="M45" s="92">
        <f t="shared" si="34"/>
        <v>316007.01239142625</v>
      </c>
      <c r="N45" s="92">
        <f>INDEX('ENE17'!$C$2:$C$48,MATCH(Results!$D$3,'ENE17'!$A$2:$A$48,0))</f>
        <v>320521</v>
      </c>
      <c r="O45" s="129">
        <f>N45-M45</f>
        <v>4513.9876085737487</v>
      </c>
      <c r="P45" s="25">
        <f t="shared" si="34"/>
        <v>-8</v>
      </c>
      <c r="Q45" s="24">
        <f t="shared" si="34"/>
        <v>545</v>
      </c>
      <c r="R45" s="92">
        <f>IFERROR(T45/Q45,0)</f>
        <v>618.6210120230885</v>
      </c>
      <c r="S45" s="24">
        <f>SUM(S29:S38)</f>
        <v>-4459.2438541686251</v>
      </c>
      <c r="T45" s="24">
        <f>SUM(T29:T38)</f>
        <v>337148.45155258325</v>
      </c>
      <c r="U45" s="207">
        <f>INDEX('ENE17'!$D$2:$D$48,MATCH(Results!$D$3,'ENE17'!$A$2:$A$48,0))</f>
        <v>338922</v>
      </c>
      <c r="V45" s="24">
        <f>U45-T45</f>
        <v>1773.5484474167461</v>
      </c>
      <c r="W45" s="25">
        <f t="shared" ref="W45:X45" si="35">SUM(W29:W38)</f>
        <v>-58</v>
      </c>
      <c r="X45" s="24">
        <f t="shared" si="35"/>
        <v>487</v>
      </c>
      <c r="Y45" s="92">
        <f>IFERROR(AA45/X45,0)</f>
        <v>692.5665890460964</v>
      </c>
      <c r="Z45" s="24">
        <f t="shared" ref="Z45:AA45" si="36">SUM(Z29:Z38)</f>
        <v>-26848.76757718515</v>
      </c>
      <c r="AA45" s="24">
        <f t="shared" si="36"/>
        <v>337279.92886544892</v>
      </c>
      <c r="AB45" s="207">
        <f>INDEX('ENE17'!$E$2:$E$48,MATCH(Results!$D$3,'ENE17'!$A$2:$A$48,0))</f>
        <v>339475</v>
      </c>
      <c r="AC45" s="24">
        <f>AB45-AA45</f>
        <v>2195.071134551079</v>
      </c>
      <c r="AD45" s="25">
        <f t="shared" ref="AD45:AE45" si="37">SUM(AD29:AD38)</f>
        <v>1</v>
      </c>
      <c r="AE45" s="24">
        <f t="shared" si="37"/>
        <v>488</v>
      </c>
      <c r="AF45" s="92">
        <f>IFERROR(AH45/AE45,0)</f>
        <v>743.58340725138009</v>
      </c>
      <c r="AG45" s="24">
        <f t="shared" ref="AG45:AH45" si="38">SUM(AG29:AG38)</f>
        <v>-671.352658224685</v>
      </c>
      <c r="AH45" s="24">
        <f t="shared" si="38"/>
        <v>362868.70273867348</v>
      </c>
      <c r="AI45" s="207">
        <f>INDEX('ENE17'!$F$2:$F$48,MATCH(Results!$D$3,'ENE17'!$A$2:$A$48,0))</f>
        <v>365354</v>
      </c>
      <c r="AJ45" s="24">
        <f>AI45-AH45</f>
        <v>2485.2972613265156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121</v>
      </c>
      <c r="G51" s="193">
        <f>IFERROR(H51/F51,"")</f>
        <v>229.97688876033052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27827.203539999995</v>
      </c>
      <c r="I51" s="97">
        <f>SUMIFS($N$64:$N$509,$B$64:$B$509,$B51)-SUMIFS($O$64:$O$509,$B$64:$B$509,$B51)</f>
        <v>47</v>
      </c>
      <c r="J51" s="80">
        <f>SUMIFS($P$64:$P$509,$B$64:$B$509,$B51)</f>
        <v>168</v>
      </c>
      <c r="K51" s="80">
        <f>IFERROR(M51/J51,0)</f>
        <v>232.78272142722341</v>
      </c>
      <c r="L51" s="80">
        <f>SUMIFS($R$64:$R$509,$B$64:$B$509,$B51)+SUMIFS($Q$64:$Q$509,$B$64:$B$509,$B51)</f>
        <v>10947.306948898769</v>
      </c>
      <c r="M51" s="98">
        <f>SUMIFS($S$64:$S$509,$B$64:$B$509,$B51)</f>
        <v>39107.497199773534</v>
      </c>
      <c r="N51" s="80">
        <f>SUMIFS($V$64:$V$509,$B$64:$B$509,$B51)-SUMIFS($W$64:$W$509,$B$64:$B$509,$B51)</f>
        <v>-3</v>
      </c>
      <c r="O51" s="80">
        <f>SUMIFS($X$64:$X$509,$B$64:$B$509,$B51)</f>
        <v>165</v>
      </c>
      <c r="P51" s="80">
        <f>IFERROR(R51/O51,0)</f>
        <v>253.26822127775139</v>
      </c>
      <c r="Q51" s="80">
        <f>SUMIFS($Z$64:$Z$509,$B$64:$B$509,$B51)+SUMIFS($Y$64:$Y$509,$B$64:$B$509,$B51)</f>
        <v>-632.46382420713712</v>
      </c>
      <c r="R51" s="80">
        <f>SUMIFS($AA$64:$AA$509,$B$64:$B$509,$B51)</f>
        <v>41789.256510828978</v>
      </c>
      <c r="S51" s="97">
        <f>SUMIFS($AD$64:$AD$509,$B$64:$B$509,$B51)-SUMIFS($AE$64:$AE$509,$B$64:$B$509,$B51)</f>
        <v>-40</v>
      </c>
      <c r="T51" s="80">
        <f>SUMIFS($AF$64:$AF$509,$B$64:$B$509,$B51)</f>
        <v>125</v>
      </c>
      <c r="U51" s="80">
        <f>IFERROR(W51/T51,0)</f>
        <v>266.0737680331095</v>
      </c>
      <c r="V51" s="80">
        <f>SUMIFS($AH$64:$AH$509,$B$64:$B$509,$B51)+SUMIFS($AG$64:$AG$509,$B$64:$B$509,$B51)</f>
        <v>-12029.174026812916</v>
      </c>
      <c r="W51" s="98">
        <f>SUMIFS($AI$64:$AI$509,$B$64:$B$509,$B51)</f>
        <v>33259.221004138686</v>
      </c>
      <c r="X51" s="80">
        <f>SUMIFS($AL$64:$AL$509,$B$64:$B$509,$B51)-SUMIFS($AM$64:$AM$509,$B$64:$B$509,$B51)</f>
        <v>0</v>
      </c>
      <c r="Y51" s="80">
        <f>SUMIFS($AN$64:$AN$509,$B$64:$B$509,$B51)</f>
        <v>125</v>
      </c>
      <c r="Z51" s="80">
        <f>IFERROR(AB51/Y51,0)</f>
        <v>287.80833960844581</v>
      </c>
      <c r="AA51" s="80">
        <f>SUMIFS($AP$64:$AP$509,$B$64:$B$509,$B51)+SUMIFS($AO$64:$AO$509,$B$64:$B$509,$B51)</f>
        <v>0</v>
      </c>
      <c r="AB51" s="98">
        <f>SUMIFS($AQ$64:$AQ$509,$B$64:$B$509,$B51)</f>
        <v>35976.042451055728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134</v>
      </c>
      <c r="G52" s="192">
        <f t="shared" ref="G52:G55" si="40">IFERROR(H52/F52,"")</f>
        <v>378.88731246268651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50770.899869999994</v>
      </c>
      <c r="I52" s="97">
        <f>SUMIFS($N$64:$N$509,$B$64:$B$509,$B52)-SUMIFS($O$64:$O$509,$B$64:$B$509,$B52)</f>
        <v>17</v>
      </c>
      <c r="J52" s="80">
        <f>SUMIFS($P$64:$P$509,$B$64:$B$509,$B52)</f>
        <v>151</v>
      </c>
      <c r="K52" s="80">
        <f t="shared" ref="K52:K56" si="41">IFERROR(M52/J52,0)</f>
        <v>417.83134592364621</v>
      </c>
      <c r="L52" s="80">
        <f>SUMIFS($R$64:$R$509,$B$64:$B$509,$B52)+SUMIFS($Q$64:$Q$509,$B$64:$B$509,$B52)</f>
        <v>7777.7317761317518</v>
      </c>
      <c r="M52" s="98">
        <f>SUMIFS($S$64:$S$509,$B$64:$B$509,$B52)</f>
        <v>63092.533234470575</v>
      </c>
      <c r="N52" s="80">
        <f>SUMIFS($V$64:$V$509,$B$64:$B$509,$B52)-SUMIFS($W$64:$W$509,$B$64:$B$509,$B52)</f>
        <v>-1</v>
      </c>
      <c r="O52" s="80">
        <f>SUMIFS($X$64:$X$509,$B$64:$B$509,$B52)</f>
        <v>150</v>
      </c>
      <c r="P52" s="80">
        <f t="shared" ref="P52:P55" si="42">IFERROR(R52/O52,0)</f>
        <v>452.99429491079809</v>
      </c>
      <c r="Q52" s="80">
        <f>SUMIFS($Z$64:$Z$509,$B$64:$B$509,$B52)+SUMIFS($Y$64:$Y$509,$B$64:$B$509,$B52)</f>
        <v>-526.20613675147922</v>
      </c>
      <c r="R52" s="80">
        <f>SUMIFS($AA$64:$AA$509,$B$64:$B$509,$B52)</f>
        <v>67949.144236619715</v>
      </c>
      <c r="S52" s="97">
        <f>SUMIFS($AD$64:$AD$509,$B$64:$B$509,$B52)-SUMIFS($AE$64:$AE$509,$B$64:$B$509,$B52)</f>
        <v>-11</v>
      </c>
      <c r="T52" s="80">
        <f>SUMIFS($AF$64:$AF$509,$B$64:$B$509,$B52)</f>
        <v>139</v>
      </c>
      <c r="U52" s="80">
        <f t="shared" ref="U52:U55" si="43">IFERROR(W52/T52,0)</f>
        <v>486.67865935908958</v>
      </c>
      <c r="V52" s="80">
        <f>SUMIFS($AH$64:$AH$509,$B$64:$B$509,$B52)+SUMIFS($AG$64:$AG$509,$B$64:$B$509,$B52)</f>
        <v>-6029.1345873197542</v>
      </c>
      <c r="W52" s="98">
        <f>SUMIFS($AI$64:$AI$509,$B$64:$B$509,$B52)</f>
        <v>67648.333650913453</v>
      </c>
      <c r="X52" s="80">
        <f>SUMIFS($AL$64:$AL$509,$B$64:$B$509,$B52)-SUMIFS($AM$64:$AM$509,$B$64:$B$509,$B52)</f>
        <v>2</v>
      </c>
      <c r="Y52" s="80">
        <f>SUMIFS($AN$64:$AN$509,$B$64:$B$509,$B52)</f>
        <v>141</v>
      </c>
      <c r="Z52" s="80">
        <f t="shared" ref="Z52:Z55" si="44">IFERROR(AB52/Y52,0)</f>
        <v>527.65793779837804</v>
      </c>
      <c r="AA52" s="80">
        <f>SUMIFS($AP$64:$AP$509,$B$64:$B$509,$B52)+SUMIFS($AO$64:$AO$509,$B$64:$B$509,$B52)</f>
        <v>1186.5580400747258</v>
      </c>
      <c r="AB52" s="98">
        <f>SUMIFS($AQ$64:$AQ$509,$B$64:$B$509,$B52)</f>
        <v>74399.769229571306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99</v>
      </c>
      <c r="G53" s="192">
        <f t="shared" si="40"/>
        <v>652.00060606060606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64548.06</v>
      </c>
      <c r="I53" s="97">
        <f>SUMIFS($N$64:$N$509,$B$64:$B$509,$B53)-SUMIFS($O$64:$O$509,$B$64:$B$509,$B53)</f>
        <v>5</v>
      </c>
      <c r="J53" s="80">
        <f>SUMIFS($P$64:$P$509,$B$64:$B$509,$B53)</f>
        <v>104</v>
      </c>
      <c r="K53" s="80">
        <f t="shared" si="41"/>
        <v>709.2334743291417</v>
      </c>
      <c r="L53" s="80">
        <f>SUMIFS($R$64:$R$509,$B$64:$B$509,$B53)+SUMIFS($Q$64:$Q$509,$B$64:$B$509,$B53)</f>
        <v>3280.4457513967645</v>
      </c>
      <c r="M53" s="98">
        <f>SUMIFS($S$64:$S$509,$B$64:$B$509,$B53)</f>
        <v>73760.281330230733</v>
      </c>
      <c r="N53" s="80">
        <f>SUMIFS($V$64:$V$509,$B$64:$B$509,$B53)-SUMIFS($W$64:$W$509,$B$64:$B$509,$B53)</f>
        <v>-2</v>
      </c>
      <c r="O53" s="80">
        <f>SUMIFS($X$64:$X$509,$B$64:$B$509,$B53)</f>
        <v>102</v>
      </c>
      <c r="P53" s="80">
        <f t="shared" si="42"/>
        <v>773.35739337224868</v>
      </c>
      <c r="Q53" s="80">
        <f>SUMIFS($Z$64:$Z$509,$B$64:$B$509,$B53)+SUMIFS($Y$64:$Y$509,$B$64:$B$509,$B53)</f>
        <v>-1206.5427624388683</v>
      </c>
      <c r="R53" s="80">
        <f>SUMIFS($AA$64:$AA$509,$B$64:$B$509,$B53)</f>
        <v>78882.454123969364</v>
      </c>
      <c r="S53" s="97">
        <f>SUMIFS($AD$64:$AD$509,$B$64:$B$509,$B53)-SUMIFS($AE$64:$AE$509,$B$64:$B$509,$B53)</f>
        <v>-3</v>
      </c>
      <c r="T53" s="80">
        <f>SUMIFS($AF$64:$AF$509,$B$64:$B$509,$B53)</f>
        <v>99</v>
      </c>
      <c r="U53" s="80">
        <f t="shared" si="43"/>
        <v>834.17793180712601</v>
      </c>
      <c r="V53" s="80">
        <f>SUMIFS($AH$64:$AH$509,$B$64:$B$509,$B53)+SUMIFS($AG$64:$AG$509,$B$64:$B$509,$B53)</f>
        <v>-2987.4709215904177</v>
      </c>
      <c r="W53" s="98">
        <f>SUMIFS($AI$64:$AI$509,$B$64:$B$509,$B53)</f>
        <v>82583.61524890548</v>
      </c>
      <c r="X53" s="80">
        <f>SUMIFS($AL$64:$AL$509,$B$64:$B$509,$B53)-SUMIFS($AM$64:$AM$509,$B$64:$B$509,$B53)</f>
        <v>0</v>
      </c>
      <c r="Y53" s="80">
        <f>SUMIFS($AN$64:$AN$509,$B$64:$B$509,$B53)</f>
        <v>99</v>
      </c>
      <c r="Z53" s="80">
        <f t="shared" si="44"/>
        <v>903.21730937624011</v>
      </c>
      <c r="AA53" s="80">
        <f>SUMIFS($AP$64:$AP$509,$B$64:$B$509,$B53)+SUMIFS($AO$64:$AO$509,$B$64:$B$509,$B53)</f>
        <v>0</v>
      </c>
      <c r="AB53" s="98">
        <f>SUMIFS($AQ$64:$AQ$509,$B$64:$B$509,$B53)</f>
        <v>89418.513628247776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119</v>
      </c>
      <c r="G54" s="192">
        <f t="shared" si="40"/>
        <v>1063.1101620168067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126510.10927999999</v>
      </c>
      <c r="I54" s="97">
        <f>SUMIFS($N$64:$N$509,$B$64:$B$509,$B54)-SUMIFS($O$64:$O$509,$B$64:$B$509,$B54)</f>
        <v>11</v>
      </c>
      <c r="J54" s="80">
        <f>SUMIFS($P$64:$P$509,$B$64:$B$509,$B54)</f>
        <v>130</v>
      </c>
      <c r="K54" s="80">
        <f t="shared" si="41"/>
        <v>1077.2823125150105</v>
      </c>
      <c r="L54" s="80">
        <f>SUMIFS($R$64:$R$509,$B$64:$B$509,$B54)+SUMIFS($Q$64:$Q$509,$B$64:$B$509,$B54)</f>
        <v>11063.366572091396</v>
      </c>
      <c r="M54" s="98">
        <f>SUMIFS($S$64:$S$509,$B$64:$B$509,$B54)</f>
        <v>140046.70062695138</v>
      </c>
      <c r="N54" s="80">
        <f>SUMIFS($V$64:$V$509,$B$64:$B$509,$B54)-SUMIFS($W$64:$W$509,$B$64:$B$509,$B54)</f>
        <v>-2</v>
      </c>
      <c r="O54" s="80">
        <f>SUMIFS($X$64:$X$509,$B$64:$B$509,$B54)</f>
        <v>128</v>
      </c>
      <c r="P54" s="80">
        <f t="shared" si="42"/>
        <v>1160.371849071603</v>
      </c>
      <c r="Q54" s="80">
        <f>SUMIFS($Z$64:$Z$509,$B$64:$B$509,$B54)+SUMIFS($Y$64:$Y$509,$B$64:$B$509,$B54)</f>
        <v>-2094.0311307711399</v>
      </c>
      <c r="R54" s="80">
        <f>SUMIFS($AA$64:$AA$509,$B$64:$B$509,$B54)</f>
        <v>148527.59668116519</v>
      </c>
      <c r="S54" s="97">
        <f>SUMIFS($AD$64:$AD$509,$B$64:$B$509,$B54)-SUMIFS($AE$64:$AE$509,$B$64:$B$509,$B54)</f>
        <v>-4</v>
      </c>
      <c r="T54" s="80">
        <f>SUMIFS($AF$64:$AF$509,$B$64:$B$509,$B54)</f>
        <v>124</v>
      </c>
      <c r="U54" s="80">
        <f t="shared" si="43"/>
        <v>1240.2319271088008</v>
      </c>
      <c r="V54" s="80">
        <f>SUMIFS($AH$64:$AH$509,$B$64:$B$509,$B54)+SUMIFS($AG$64:$AG$509,$B$64:$B$509,$B54)</f>
        <v>-5802.9880414620629</v>
      </c>
      <c r="W54" s="98">
        <f>SUMIFS($AI$64:$AI$509,$B$64:$B$509,$B54)</f>
        <v>153788.75896149132</v>
      </c>
      <c r="X54" s="80">
        <f>SUMIFS($AL$64:$AL$509,$B$64:$B$509,$B54)-SUMIFS($AM$64:$AM$509,$B$64:$B$509,$B54)</f>
        <v>-1</v>
      </c>
      <c r="Y54" s="80">
        <f>SUMIFS($AN$64:$AN$509,$B$64:$B$509,$B54)</f>
        <v>123</v>
      </c>
      <c r="Z54" s="80">
        <f t="shared" si="44"/>
        <v>1325.8079465837291</v>
      </c>
      <c r="AA54" s="80">
        <f>SUMIFS($AP$64:$AP$509,$B$64:$B$509,$B54)+SUMIFS($AO$64:$AO$509,$B$64:$B$509,$B54)</f>
        <v>-1857.9106982994108</v>
      </c>
      <c r="AB54" s="98">
        <f>SUMIFS($AQ$64:$AQ$509,$B$64:$B$509,$B54)</f>
        <v>163074.37742979868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0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473</v>
      </c>
      <c r="G56" s="92">
        <f t="shared" ref="G56" si="45">IFERROR(H56/F56,0)</f>
        <v>570.09782809725152</v>
      </c>
      <c r="H56" s="92">
        <f>SUM(H51:H55)</f>
        <v>269656.27268999995</v>
      </c>
      <c r="I56" s="92">
        <f>SUM(I51:I55)</f>
        <v>80</v>
      </c>
      <c r="J56" s="92">
        <f>SUM(J51:J55)</f>
        <v>553</v>
      </c>
      <c r="K56" s="92">
        <f t="shared" si="41"/>
        <v>571.44125206406193</v>
      </c>
      <c r="L56" s="92">
        <f>SUM(L51:L55)</f>
        <v>33068.851048518685</v>
      </c>
      <c r="M56" s="92">
        <f>SUM(M51:M55)</f>
        <v>316007.01239142625</v>
      </c>
      <c r="N56" s="92">
        <f t="shared" ref="N56:O56" si="46">SUM(N51:N55)</f>
        <v>-8</v>
      </c>
      <c r="O56" s="92">
        <f t="shared" si="46"/>
        <v>545</v>
      </c>
      <c r="P56" s="92">
        <f>IFERROR(R56/O56,0)</f>
        <v>618.6210120230885</v>
      </c>
      <c r="Q56" s="92">
        <f t="shared" ref="Q56" si="47">SUM(Q51:Q55)</f>
        <v>-4459.2438541686242</v>
      </c>
      <c r="R56" s="92">
        <f t="shared" ref="R56:T56" si="48">SUM(R51:R55)</f>
        <v>337148.45155258325</v>
      </c>
      <c r="S56" s="92">
        <f t="shared" si="48"/>
        <v>-58</v>
      </c>
      <c r="T56" s="92">
        <f t="shared" si="48"/>
        <v>487</v>
      </c>
      <c r="U56" s="92">
        <f>IFERROR(W56/T56,0)</f>
        <v>692.5665890460964</v>
      </c>
      <c r="V56" s="92">
        <f t="shared" ref="V56" si="49">SUM(V51:V55)</f>
        <v>-26848.767577185154</v>
      </c>
      <c r="W56" s="92">
        <f t="shared" ref="W56:Y56" si="50">SUM(W51:W55)</f>
        <v>337279.92886544892</v>
      </c>
      <c r="X56" s="92">
        <f t="shared" si="50"/>
        <v>1</v>
      </c>
      <c r="Y56" s="92">
        <f t="shared" si="50"/>
        <v>488</v>
      </c>
      <c r="Z56" s="92">
        <f>IFERROR(AB56/Y56,0)</f>
        <v>743.58340725138009</v>
      </c>
      <c r="AA56" s="92">
        <f t="shared" ref="AA56" si="51">SUM(AA51:AA55)</f>
        <v>-671.352658224685</v>
      </c>
      <c r="AB56" s="104">
        <f t="shared" ref="AB56" si="52">SUM(AB51:AB55)</f>
        <v>362868.70273867348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313.89032000000003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43.904249999999983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20</v>
      </c>
      <c r="G66" s="35">
        <f>SUMIFS(WORKING!$AC$3:$AC$6802,WORKING!$A$3:$A$6802,Results!$D$3,WORKING!$B$3:$B$6802,Results!A66,WORKING!$C$3:$C$6802,Results!C66)/1000</f>
        <v>3080.2141000000001</v>
      </c>
      <c r="H66" s="35">
        <f t="shared" si="60"/>
        <v>154.010705</v>
      </c>
      <c r="I66" s="187">
        <v>23</v>
      </c>
      <c r="J66" s="212">
        <v>3327.3203699999985</v>
      </c>
      <c r="K66" s="217">
        <f t="shared" si="61"/>
        <v>144.66610304347819</v>
      </c>
      <c r="L66" s="34">
        <f t="shared" si="54"/>
        <v>23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156.94787110981099</v>
      </c>
      <c r="N66" s="57">
        <v>0</v>
      </c>
      <c r="O66" s="57">
        <v>1</v>
      </c>
      <c r="P66" s="61">
        <f t="shared" si="55"/>
        <v>22</v>
      </c>
      <c r="Q66" s="40">
        <f t="shared" si="62"/>
        <v>0</v>
      </c>
      <c r="R66" s="40">
        <f t="shared" si="63"/>
        <v>-156.94787110981099</v>
      </c>
      <c r="S66" s="44">
        <f t="shared" si="64"/>
        <v>3452.853164415842</v>
      </c>
      <c r="T66" s="35">
        <f t="shared" si="65"/>
        <v>22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170.13002154376892</v>
      </c>
      <c r="V66" s="57">
        <v>0</v>
      </c>
      <c r="W66" s="57">
        <v>2</v>
      </c>
      <c r="X66" s="61">
        <f t="shared" si="56"/>
        <v>20</v>
      </c>
      <c r="Y66" s="40">
        <f t="shared" si="66"/>
        <v>0</v>
      </c>
      <c r="Z66" s="40">
        <f t="shared" si="67"/>
        <v>-340.26004308753784</v>
      </c>
      <c r="AA66" s="44">
        <f t="shared" si="68"/>
        <v>3402.6004308753782</v>
      </c>
      <c r="AB66" s="35">
        <f t="shared" si="69"/>
        <v>20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184.24701349491124</v>
      </c>
      <c r="AD66" s="57">
        <v>0</v>
      </c>
      <c r="AE66" s="57">
        <v>0</v>
      </c>
      <c r="AF66" s="61">
        <f t="shared" si="57"/>
        <v>20</v>
      </c>
      <c r="AG66" s="40">
        <f t="shared" si="70"/>
        <v>0</v>
      </c>
      <c r="AH66" s="40">
        <f t="shared" si="71"/>
        <v>0</v>
      </c>
      <c r="AI66" s="44">
        <f t="shared" si="72"/>
        <v>3684.9402698982249</v>
      </c>
      <c r="AJ66" s="35">
        <f t="shared" si="58"/>
        <v>20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199.16212928459183</v>
      </c>
      <c r="AL66" s="57">
        <v>0</v>
      </c>
      <c r="AM66" s="57">
        <v>0</v>
      </c>
      <c r="AN66" s="61">
        <f t="shared" si="59"/>
        <v>20</v>
      </c>
      <c r="AO66" s="40">
        <f t="shared" si="73"/>
        <v>0</v>
      </c>
      <c r="AP66" s="40">
        <f t="shared" si="74"/>
        <v>0</v>
      </c>
      <c r="AQ66" s="44">
        <f t="shared" si="75"/>
        <v>3983.2425856918367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3</v>
      </c>
      <c r="G67" s="35">
        <f>SUMIFS(WORKING!$AC$3:$AC$6802,WORKING!$A$3:$A$6802,Results!$D$3,WORKING!$B$3:$B$6802,Results!A67,WORKING!$C$3:$C$6802,Results!C67)/1000</f>
        <v>471.95559000000003</v>
      </c>
      <c r="H67" s="35">
        <f t="shared" si="60"/>
        <v>157.31853000000001</v>
      </c>
      <c r="I67" s="187">
        <v>5</v>
      </c>
      <c r="J67" s="212">
        <v>833.91899999999998</v>
      </c>
      <c r="K67" s="217">
        <f t="shared" si="61"/>
        <v>166.78379999999999</v>
      </c>
      <c r="L67" s="34">
        <f t="shared" si="54"/>
        <v>5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181.30094752997593</v>
      </c>
      <c r="N67" s="57">
        <v>0</v>
      </c>
      <c r="O67" s="57">
        <v>0</v>
      </c>
      <c r="P67" s="61">
        <f t="shared" si="55"/>
        <v>5</v>
      </c>
      <c r="Q67" s="40">
        <f t="shared" si="62"/>
        <v>0</v>
      </c>
      <c r="R67" s="40">
        <f t="shared" si="63"/>
        <v>0</v>
      </c>
      <c r="S67" s="44">
        <f t="shared" si="64"/>
        <v>906.50473764987964</v>
      </c>
      <c r="T67" s="35">
        <f t="shared" si="65"/>
        <v>5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196.63795043275906</v>
      </c>
      <c r="V67" s="57">
        <v>0</v>
      </c>
      <c r="W67" s="57">
        <v>0</v>
      </c>
      <c r="X67" s="61">
        <f t="shared" si="56"/>
        <v>5</v>
      </c>
      <c r="Y67" s="40">
        <f t="shared" si="66"/>
        <v>0</v>
      </c>
      <c r="Z67" s="40">
        <f t="shared" si="67"/>
        <v>0</v>
      </c>
      <c r="AA67" s="44">
        <f t="shared" si="68"/>
        <v>983.18975216379522</v>
      </c>
      <c r="AB67" s="35">
        <f t="shared" si="69"/>
        <v>5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213.07312389235295</v>
      </c>
      <c r="AD67" s="57">
        <v>0</v>
      </c>
      <c r="AE67" s="57">
        <v>0</v>
      </c>
      <c r="AF67" s="61">
        <f t="shared" si="57"/>
        <v>5</v>
      </c>
      <c r="AG67" s="40">
        <f t="shared" si="70"/>
        <v>0</v>
      </c>
      <c r="AH67" s="40">
        <f t="shared" si="71"/>
        <v>0</v>
      </c>
      <c r="AI67" s="44">
        <f t="shared" si="72"/>
        <v>1065.3656194617647</v>
      </c>
      <c r="AJ67" s="35">
        <f t="shared" si="58"/>
        <v>5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230.45015569733047</v>
      </c>
      <c r="AL67" s="57">
        <v>0</v>
      </c>
      <c r="AM67" s="57">
        <v>0</v>
      </c>
      <c r="AN67" s="61">
        <f t="shared" si="59"/>
        <v>5</v>
      </c>
      <c r="AO67" s="40">
        <f t="shared" si="73"/>
        <v>0</v>
      </c>
      <c r="AP67" s="40">
        <f t="shared" si="74"/>
        <v>0</v>
      </c>
      <c r="AQ67" s="44">
        <f t="shared" si="75"/>
        <v>1152.2507784866523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15</v>
      </c>
      <c r="G68" s="35">
        <f>SUMIFS(WORKING!$AC$3:$AC$6802,WORKING!$A$3:$A$6802,Results!$D$3,WORKING!$B$3:$B$6802,Results!A68,WORKING!$C$3:$C$6802,Results!C68)/1000</f>
        <v>2805.8221000000008</v>
      </c>
      <c r="H68" s="35">
        <f t="shared" si="60"/>
        <v>187.05480666666671</v>
      </c>
      <c r="I68" s="187">
        <v>19</v>
      </c>
      <c r="J68" s="212">
        <v>3782.9426399999988</v>
      </c>
      <c r="K68" s="217">
        <f t="shared" si="61"/>
        <v>199.10224421052627</v>
      </c>
      <c r="L68" s="34">
        <f t="shared" si="54"/>
        <v>19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216.22726196517732</v>
      </c>
      <c r="N68" s="57">
        <v>0</v>
      </c>
      <c r="O68" s="57">
        <v>0</v>
      </c>
      <c r="P68" s="61">
        <f t="shared" si="55"/>
        <v>19</v>
      </c>
      <c r="Q68" s="40">
        <f t="shared" si="62"/>
        <v>0</v>
      </c>
      <c r="R68" s="40">
        <f t="shared" si="63"/>
        <v>0</v>
      </c>
      <c r="S68" s="44">
        <f t="shared" si="64"/>
        <v>4108.317977338369</v>
      </c>
      <c r="T68" s="35">
        <f t="shared" si="65"/>
        <v>19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234.45660870181342</v>
      </c>
      <c r="V68" s="57">
        <v>0</v>
      </c>
      <c r="W68" s="57">
        <v>0</v>
      </c>
      <c r="X68" s="61">
        <f t="shared" si="56"/>
        <v>19</v>
      </c>
      <c r="Y68" s="40">
        <f t="shared" si="66"/>
        <v>0</v>
      </c>
      <c r="Z68" s="40">
        <f t="shared" si="67"/>
        <v>0</v>
      </c>
      <c r="AA68" s="44">
        <f t="shared" si="68"/>
        <v>4454.6755653344553</v>
      </c>
      <c r="AB68" s="35">
        <f t="shared" si="69"/>
        <v>19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253.98525538936079</v>
      </c>
      <c r="AD68" s="57">
        <v>0</v>
      </c>
      <c r="AE68" s="57">
        <v>0</v>
      </c>
      <c r="AF68" s="61">
        <f t="shared" si="57"/>
        <v>19</v>
      </c>
      <c r="AG68" s="40">
        <f t="shared" si="70"/>
        <v>0</v>
      </c>
      <c r="AH68" s="40">
        <f t="shared" si="71"/>
        <v>0</v>
      </c>
      <c r="AI68" s="44">
        <f t="shared" si="72"/>
        <v>4825.719852397855</v>
      </c>
      <c r="AJ68" s="35">
        <f t="shared" si="58"/>
        <v>19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274.62583113824996</v>
      </c>
      <c r="AL68" s="57">
        <v>0</v>
      </c>
      <c r="AM68" s="57">
        <v>0</v>
      </c>
      <c r="AN68" s="61">
        <f t="shared" si="59"/>
        <v>19</v>
      </c>
      <c r="AO68" s="40">
        <f t="shared" si="73"/>
        <v>0</v>
      </c>
      <c r="AP68" s="40">
        <f t="shared" si="74"/>
        <v>0</v>
      </c>
      <c r="AQ68" s="44">
        <f t="shared" si="75"/>
        <v>5217.890791626749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32</v>
      </c>
      <c r="G69" s="35">
        <f>SUMIFS(WORKING!$AC$3:$AC$6802,WORKING!$A$3:$A$6802,Results!$D$3,WORKING!$B$3:$B$6802,Results!A69,WORKING!$C$3:$C$6802,Results!C69)/1000</f>
        <v>7962.5373000000009</v>
      </c>
      <c r="H69" s="35">
        <f t="shared" si="60"/>
        <v>248.82929062500003</v>
      </c>
      <c r="I69" s="187">
        <v>33</v>
      </c>
      <c r="J69" s="212">
        <v>8231.0230199999987</v>
      </c>
      <c r="K69" s="217">
        <f t="shared" si="61"/>
        <v>249.42493999999996</v>
      </c>
      <c r="L69" s="34">
        <f t="shared" si="54"/>
        <v>33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271.3195858642971</v>
      </c>
      <c r="N69" s="57">
        <v>0</v>
      </c>
      <c r="O69" s="57">
        <v>0</v>
      </c>
      <c r="P69" s="61">
        <f t="shared" si="55"/>
        <v>33</v>
      </c>
      <c r="Q69" s="40">
        <f t="shared" si="62"/>
        <v>0</v>
      </c>
      <c r="R69" s="40">
        <f t="shared" si="63"/>
        <v>0</v>
      </c>
      <c r="S69" s="44">
        <f t="shared" si="64"/>
        <v>8953.5463335218046</v>
      </c>
      <c r="T69" s="35">
        <f t="shared" si="65"/>
        <v>33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294.32897712123923</v>
      </c>
      <c r="V69" s="57">
        <v>0</v>
      </c>
      <c r="W69" s="57">
        <v>0</v>
      </c>
      <c r="X69" s="61">
        <f t="shared" si="56"/>
        <v>33</v>
      </c>
      <c r="Y69" s="40">
        <f t="shared" si="66"/>
        <v>0</v>
      </c>
      <c r="Z69" s="40">
        <f t="shared" si="67"/>
        <v>0</v>
      </c>
      <c r="AA69" s="44">
        <f t="shared" si="68"/>
        <v>9712.856245000894</v>
      </c>
      <c r="AB69" s="35">
        <f t="shared" si="69"/>
        <v>33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318.99138537477666</v>
      </c>
      <c r="AD69" s="57">
        <v>0</v>
      </c>
      <c r="AE69" s="57">
        <v>0</v>
      </c>
      <c r="AF69" s="61">
        <f t="shared" si="57"/>
        <v>33</v>
      </c>
      <c r="AG69" s="40">
        <f t="shared" si="70"/>
        <v>0</v>
      </c>
      <c r="AH69" s="40">
        <f t="shared" si="71"/>
        <v>0</v>
      </c>
      <c r="AI69" s="44">
        <f t="shared" si="72"/>
        <v>10526.71571736763</v>
      </c>
      <c r="AJ69" s="35">
        <f t="shared" si="58"/>
        <v>33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345.07370287646972</v>
      </c>
      <c r="AL69" s="57">
        <v>0</v>
      </c>
      <c r="AM69" s="57">
        <v>0</v>
      </c>
      <c r="AN69" s="61">
        <f t="shared" si="59"/>
        <v>33</v>
      </c>
      <c r="AO69" s="40">
        <f t="shared" si="73"/>
        <v>0</v>
      </c>
      <c r="AP69" s="40">
        <f t="shared" si="74"/>
        <v>0</v>
      </c>
      <c r="AQ69" s="44">
        <f t="shared" si="75"/>
        <v>11387.432194923502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11</v>
      </c>
      <c r="G70" s="35">
        <f>SUMIFS(WORKING!$AC$3:$AC$6802,WORKING!$A$3:$A$6802,Results!$D$3,WORKING!$B$3:$B$6802,Results!A70,WORKING!$C$3:$C$6802,Results!C70)/1000</f>
        <v>3102.5999500000003</v>
      </c>
      <c r="H70" s="35">
        <f t="shared" si="60"/>
        <v>282.05454090909092</v>
      </c>
      <c r="I70" s="187">
        <v>12</v>
      </c>
      <c r="J70" s="212">
        <v>3710.8943400000007</v>
      </c>
      <c r="K70" s="217">
        <f t="shared" si="61"/>
        <v>309.24119500000006</v>
      </c>
      <c r="L70" s="34">
        <f t="shared" si="54"/>
        <v>12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336.73713534813959</v>
      </c>
      <c r="N70" s="57">
        <v>0</v>
      </c>
      <c r="O70" s="57">
        <v>0</v>
      </c>
      <c r="P70" s="61">
        <f t="shared" si="55"/>
        <v>12</v>
      </c>
      <c r="Q70" s="40">
        <f t="shared" si="62"/>
        <v>0</v>
      </c>
      <c r="R70" s="40">
        <f t="shared" si="63"/>
        <v>0</v>
      </c>
      <c r="S70" s="44">
        <f t="shared" si="64"/>
        <v>4040.8456241776748</v>
      </c>
      <c r="T70" s="35">
        <f t="shared" si="65"/>
        <v>12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365.40183807308955</v>
      </c>
      <c r="V70" s="57">
        <v>0</v>
      </c>
      <c r="W70" s="57">
        <v>0</v>
      </c>
      <c r="X70" s="61">
        <f t="shared" si="56"/>
        <v>12</v>
      </c>
      <c r="Y70" s="40">
        <f t="shared" si="66"/>
        <v>0</v>
      </c>
      <c r="Z70" s="40">
        <f t="shared" si="67"/>
        <v>0</v>
      </c>
      <c r="AA70" s="44">
        <f t="shared" si="68"/>
        <v>4384.8220568770748</v>
      </c>
      <c r="AB70" s="35">
        <f t="shared" si="69"/>
        <v>12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396.1362159521621</v>
      </c>
      <c r="AD70" s="57">
        <v>0</v>
      </c>
      <c r="AE70" s="57">
        <v>0</v>
      </c>
      <c r="AF70" s="61">
        <f t="shared" si="57"/>
        <v>12</v>
      </c>
      <c r="AG70" s="40">
        <f t="shared" si="70"/>
        <v>0</v>
      </c>
      <c r="AH70" s="40">
        <f t="shared" si="71"/>
        <v>0</v>
      </c>
      <c r="AI70" s="44">
        <f t="shared" si="72"/>
        <v>4753.6345914259455</v>
      </c>
      <c r="AJ70" s="35">
        <f t="shared" si="58"/>
        <v>12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428.65258075904819</v>
      </c>
      <c r="AL70" s="57">
        <v>0</v>
      </c>
      <c r="AM70" s="57">
        <v>0</v>
      </c>
      <c r="AN70" s="61">
        <f t="shared" si="59"/>
        <v>12</v>
      </c>
      <c r="AO70" s="40">
        <f t="shared" si="73"/>
        <v>0</v>
      </c>
      <c r="AP70" s="40">
        <f t="shared" si="74"/>
        <v>0</v>
      </c>
      <c r="AQ70" s="44">
        <f t="shared" si="75"/>
        <v>5143.8309691085778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21</v>
      </c>
      <c r="G71" s="35">
        <f>SUMIFS(WORKING!$AC$3:$AC$6802,WORKING!$A$3:$A$6802,Results!$D$3,WORKING!$B$3:$B$6802,Results!A71,WORKING!$C$3:$C$6802,Results!C71)/1000</f>
        <v>7636.1954200000009</v>
      </c>
      <c r="H71" s="35">
        <f>IFERROR(G71/F71,0)</f>
        <v>363.62835333333339</v>
      </c>
      <c r="I71" s="187">
        <v>26</v>
      </c>
      <c r="J71" s="212">
        <v>9825.9455099999996</v>
      </c>
      <c r="K71" s="217">
        <f t="shared" si="61"/>
        <v>377.92098115384613</v>
      </c>
      <c r="L71" s="34">
        <f t="shared" si="54"/>
        <v>26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411.71620498064755</v>
      </c>
      <c r="N71" s="57">
        <v>0</v>
      </c>
      <c r="O71" s="57">
        <v>0</v>
      </c>
      <c r="P71" s="61">
        <f t="shared" si="55"/>
        <v>26</v>
      </c>
      <c r="Q71" s="40">
        <f t="shared" si="62"/>
        <v>0</v>
      </c>
      <c r="R71" s="40">
        <f t="shared" si="63"/>
        <v>0</v>
      </c>
      <c r="S71" s="44">
        <f t="shared" si="64"/>
        <v>10704.621329496837</v>
      </c>
      <c r="T71" s="35">
        <f t="shared" si="65"/>
        <v>26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446.82617962480646</v>
      </c>
      <c r="V71" s="57">
        <v>0</v>
      </c>
      <c r="W71" s="57">
        <v>0</v>
      </c>
      <c r="X71" s="61">
        <f t="shared" si="56"/>
        <v>26</v>
      </c>
      <c r="Y71" s="40">
        <f t="shared" si="66"/>
        <v>0</v>
      </c>
      <c r="Z71" s="40">
        <f t="shared" si="67"/>
        <v>0</v>
      </c>
      <c r="AA71" s="44">
        <f t="shared" si="68"/>
        <v>11617.480670244968</v>
      </c>
      <c r="AB71" s="35">
        <f t="shared" si="69"/>
        <v>26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484.47707041606293</v>
      </c>
      <c r="AD71" s="57">
        <v>0</v>
      </c>
      <c r="AE71" s="57">
        <v>0</v>
      </c>
      <c r="AF71" s="61">
        <f t="shared" si="57"/>
        <v>26</v>
      </c>
      <c r="AG71" s="40">
        <f t="shared" si="70"/>
        <v>0</v>
      </c>
      <c r="AH71" s="40">
        <f t="shared" si="71"/>
        <v>0</v>
      </c>
      <c r="AI71" s="44">
        <f t="shared" si="72"/>
        <v>12596.403830817637</v>
      </c>
      <c r="AJ71" s="35">
        <f t="shared" si="58"/>
        <v>26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524.31784360877941</v>
      </c>
      <c r="AL71" s="57">
        <v>0</v>
      </c>
      <c r="AM71" s="57">
        <v>0</v>
      </c>
      <c r="AN71" s="61">
        <f t="shared" si="59"/>
        <v>26</v>
      </c>
      <c r="AO71" s="40">
        <f t="shared" si="73"/>
        <v>0</v>
      </c>
      <c r="AP71" s="40">
        <f t="shared" si="74"/>
        <v>0</v>
      </c>
      <c r="AQ71" s="44">
        <f t="shared" si="75"/>
        <v>13632.263933828264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17</v>
      </c>
      <c r="G72" s="35">
        <f>SUMIFS(WORKING!$AC$3:$AC$6802,WORKING!$A$3:$A$6802,Results!$D$3,WORKING!$B$3:$B$6802,Results!A72,WORKING!$C$3:$C$6802,Results!C72)/1000</f>
        <v>6127.82492</v>
      </c>
      <c r="H72" s="35">
        <f t="shared" si="60"/>
        <v>360.46028941176473</v>
      </c>
      <c r="I72" s="187">
        <v>20</v>
      </c>
      <c r="J72" s="212">
        <v>8904.0560700000024</v>
      </c>
      <c r="K72" s="217">
        <f>IFERROR(IF(J72="",G72,J72)/IF(I72="",F72,I72),"")</f>
        <v>445.20280350000013</v>
      </c>
      <c r="L72" s="34">
        <f t="shared" si="54"/>
        <v>20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484.89464569148839</v>
      </c>
      <c r="N72" s="57">
        <v>1</v>
      </c>
      <c r="O72" s="57">
        <v>0</v>
      </c>
      <c r="P72" s="61">
        <f t="shared" si="55"/>
        <v>21</v>
      </c>
      <c r="Q72" s="40">
        <f t="shared" si="62"/>
        <v>484.89464569148839</v>
      </c>
      <c r="R72" s="40">
        <f t="shared" si="63"/>
        <v>0</v>
      </c>
      <c r="S72" s="44">
        <f t="shared" si="64"/>
        <v>10182.787559521255</v>
      </c>
      <c r="T72" s="35">
        <f t="shared" si="65"/>
        <v>21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526.20613675147922</v>
      </c>
      <c r="V72" s="57">
        <v>0</v>
      </c>
      <c r="W72" s="57">
        <v>1</v>
      </c>
      <c r="X72" s="61">
        <f t="shared" si="56"/>
        <v>20</v>
      </c>
      <c r="Y72" s="40">
        <f t="shared" si="66"/>
        <v>0</v>
      </c>
      <c r="Z72" s="40">
        <f t="shared" si="67"/>
        <v>-526.20613675147922</v>
      </c>
      <c r="AA72" s="44">
        <f t="shared" si="68"/>
        <v>10524.122735029585</v>
      </c>
      <c r="AB72" s="35">
        <f t="shared" si="69"/>
        <v>20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570.50371236063074</v>
      </c>
      <c r="AD72" s="57">
        <v>0</v>
      </c>
      <c r="AE72" s="57">
        <v>0</v>
      </c>
      <c r="AF72" s="61">
        <f t="shared" si="57"/>
        <v>20</v>
      </c>
      <c r="AG72" s="40">
        <f t="shared" si="70"/>
        <v>0</v>
      </c>
      <c r="AH72" s="40">
        <f t="shared" si="71"/>
        <v>0</v>
      </c>
      <c r="AI72" s="44">
        <f t="shared" si="72"/>
        <v>11410.074247212615</v>
      </c>
      <c r="AJ72" s="35">
        <f t="shared" si="58"/>
        <v>20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617.37351276006268</v>
      </c>
      <c r="AL72" s="57">
        <v>0</v>
      </c>
      <c r="AM72" s="57">
        <v>0</v>
      </c>
      <c r="AN72" s="61">
        <f t="shared" si="59"/>
        <v>20</v>
      </c>
      <c r="AO72" s="40">
        <f t="shared" si="73"/>
        <v>0</v>
      </c>
      <c r="AP72" s="40">
        <f t="shared" si="74"/>
        <v>0</v>
      </c>
      <c r="AQ72" s="44">
        <f t="shared" si="75"/>
        <v>12347.470255201253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3</v>
      </c>
      <c r="G73" s="35">
        <f>SUMIFS(WORKING!$AC$3:$AC$6802,WORKING!$A$3:$A$6802,Results!$D$3,WORKING!$B$3:$B$6802,Results!A73,WORKING!$C$3:$C$6802,Results!C73)/1000</f>
        <v>1740.8049299999998</v>
      </c>
      <c r="H73" s="35">
        <f t="shared" si="60"/>
        <v>580.26830999999993</v>
      </c>
      <c r="I73" s="187">
        <v>3</v>
      </c>
      <c r="J73" s="212">
        <v>1865.5372199999999</v>
      </c>
      <c r="K73" s="217">
        <f t="shared" si="61"/>
        <v>621.84573999999998</v>
      </c>
      <c r="L73" s="34">
        <f t="shared" si="54"/>
        <v>3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678.11562467704914</v>
      </c>
      <c r="N73" s="57">
        <v>0</v>
      </c>
      <c r="O73" s="57">
        <v>1</v>
      </c>
      <c r="P73" s="61">
        <f t="shared" si="55"/>
        <v>2</v>
      </c>
      <c r="Q73" s="40">
        <f t="shared" si="62"/>
        <v>0</v>
      </c>
      <c r="R73" s="40">
        <f t="shared" si="63"/>
        <v>-678.11562467704914</v>
      </c>
      <c r="S73" s="44">
        <f t="shared" si="64"/>
        <v>1356.2312493540983</v>
      </c>
      <c r="T73" s="35">
        <f t="shared" si="65"/>
        <v>2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736.14588340350019</v>
      </c>
      <c r="V73" s="57">
        <v>0</v>
      </c>
      <c r="W73" s="57">
        <v>0</v>
      </c>
      <c r="X73" s="61">
        <f t="shared" si="56"/>
        <v>2</v>
      </c>
      <c r="Y73" s="40">
        <f t="shared" si="66"/>
        <v>0</v>
      </c>
      <c r="Z73" s="40">
        <f t="shared" si="67"/>
        <v>0</v>
      </c>
      <c r="AA73" s="44">
        <f t="shared" si="68"/>
        <v>1472.2917668070004</v>
      </c>
      <c r="AB73" s="35">
        <f t="shared" si="69"/>
        <v>2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798.39546315403049</v>
      </c>
      <c r="AD73" s="57">
        <v>0</v>
      </c>
      <c r="AE73" s="57">
        <v>0</v>
      </c>
      <c r="AF73" s="61">
        <f t="shared" si="57"/>
        <v>2</v>
      </c>
      <c r="AG73" s="40">
        <f t="shared" si="70"/>
        <v>0</v>
      </c>
      <c r="AH73" s="40">
        <f t="shared" si="71"/>
        <v>0</v>
      </c>
      <c r="AI73" s="44">
        <f t="shared" si="72"/>
        <v>1596.790926308061</v>
      </c>
      <c r="AJ73" s="35">
        <f t="shared" si="58"/>
        <v>2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864.28935655289479</v>
      </c>
      <c r="AL73" s="57">
        <v>0</v>
      </c>
      <c r="AM73" s="57">
        <v>0</v>
      </c>
      <c r="AN73" s="61">
        <f t="shared" si="59"/>
        <v>2</v>
      </c>
      <c r="AO73" s="40">
        <f t="shared" si="73"/>
        <v>0</v>
      </c>
      <c r="AP73" s="40">
        <f t="shared" si="74"/>
        <v>0</v>
      </c>
      <c r="AQ73" s="44">
        <f t="shared" si="75"/>
        <v>1728.5787131057896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27</v>
      </c>
      <c r="G74" s="35">
        <f>SUMIFS(WORKING!$AC$3:$AC$6802,WORKING!$A$3:$A$6802,Results!$D$3,WORKING!$B$3:$B$6802,Results!A74,WORKING!$C$3:$C$6802,Results!C74)/1000</f>
        <v>17087.258439999998</v>
      </c>
      <c r="H74" s="35">
        <f t="shared" si="60"/>
        <v>632.86142370370362</v>
      </c>
      <c r="I74" s="187">
        <v>30</v>
      </c>
      <c r="J74" s="212">
        <v>19644.800999999999</v>
      </c>
      <c r="K74" s="217">
        <f t="shared" si="61"/>
        <v>654.82669999999996</v>
      </c>
      <c r="L74" s="34">
        <f t="shared" si="54"/>
        <v>30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715.02506817946653</v>
      </c>
      <c r="N74" s="57">
        <v>3</v>
      </c>
      <c r="O74" s="57">
        <v>0</v>
      </c>
      <c r="P74" s="61">
        <f t="shared" si="55"/>
        <v>33</v>
      </c>
      <c r="Q74" s="40">
        <f t="shared" si="62"/>
        <v>2145.0752045383997</v>
      </c>
      <c r="R74" s="40">
        <f t="shared" si="63"/>
        <v>0</v>
      </c>
      <c r="S74" s="44">
        <f t="shared" si="64"/>
        <v>23595.827249922397</v>
      </c>
      <c r="T74" s="35">
        <f t="shared" si="65"/>
        <v>33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776.40381982350505</v>
      </c>
      <c r="V74" s="57">
        <v>0</v>
      </c>
      <c r="W74" s="57">
        <v>3</v>
      </c>
      <c r="X74" s="61">
        <f t="shared" si="56"/>
        <v>30</v>
      </c>
      <c r="Y74" s="40">
        <f t="shared" si="66"/>
        <v>0</v>
      </c>
      <c r="Z74" s="40">
        <f t="shared" si="67"/>
        <v>-2329.2114594705154</v>
      </c>
      <c r="AA74" s="44">
        <f t="shared" si="68"/>
        <v>23292.114594705152</v>
      </c>
      <c r="AB74" s="35">
        <f t="shared" si="69"/>
        <v>30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842.26351081877465</v>
      </c>
      <c r="AD74" s="57">
        <v>0</v>
      </c>
      <c r="AE74" s="57">
        <v>0</v>
      </c>
      <c r="AF74" s="61">
        <f t="shared" si="57"/>
        <v>30</v>
      </c>
      <c r="AG74" s="40">
        <f t="shared" si="70"/>
        <v>0</v>
      </c>
      <c r="AH74" s="40">
        <f t="shared" si="71"/>
        <v>0</v>
      </c>
      <c r="AI74" s="44">
        <f t="shared" si="72"/>
        <v>25267.905324563239</v>
      </c>
      <c r="AJ74" s="35">
        <f t="shared" si="58"/>
        <v>30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912.00038851123941</v>
      </c>
      <c r="AL74" s="57">
        <v>0</v>
      </c>
      <c r="AM74" s="57">
        <v>0</v>
      </c>
      <c r="AN74" s="61">
        <f t="shared" si="59"/>
        <v>30</v>
      </c>
      <c r="AO74" s="40">
        <f t="shared" si="73"/>
        <v>0</v>
      </c>
      <c r="AP74" s="40">
        <f t="shared" si="74"/>
        <v>0</v>
      </c>
      <c r="AQ74" s="44">
        <f t="shared" si="75"/>
        <v>27360.011655337181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9</v>
      </c>
      <c r="G75" s="35">
        <f>SUMIFS(WORKING!$AC$3:$AC$6802,WORKING!$A$3:$A$6802,Results!$D$3,WORKING!$B$3:$B$6802,Results!A75,WORKING!$C$3:$C$6802,Results!C75)/1000</f>
        <v>6198.3776799999996</v>
      </c>
      <c r="H75" s="35">
        <f t="shared" si="60"/>
        <v>688.70863111111112</v>
      </c>
      <c r="I75" s="187">
        <v>9</v>
      </c>
      <c r="J75" s="212">
        <v>7196.7120000000004</v>
      </c>
      <c r="K75" s="217">
        <f t="shared" si="61"/>
        <v>799.6346666666667</v>
      </c>
      <c r="L75" s="34">
        <f t="shared" si="54"/>
        <v>9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873.02580841022484</v>
      </c>
      <c r="N75" s="57">
        <v>0</v>
      </c>
      <c r="O75" s="57">
        <v>0</v>
      </c>
      <c r="P75" s="61">
        <f t="shared" si="55"/>
        <v>9</v>
      </c>
      <c r="Q75" s="40">
        <f t="shared" si="62"/>
        <v>0</v>
      </c>
      <c r="R75" s="40">
        <f t="shared" si="63"/>
        <v>0</v>
      </c>
      <c r="S75" s="44">
        <f t="shared" si="64"/>
        <v>7857.2322756920239</v>
      </c>
      <c r="T75" s="35">
        <f t="shared" si="65"/>
        <v>9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947.8378721010555</v>
      </c>
      <c r="V75" s="57">
        <v>0</v>
      </c>
      <c r="W75" s="57">
        <v>0</v>
      </c>
      <c r="X75" s="61">
        <f t="shared" si="56"/>
        <v>9</v>
      </c>
      <c r="Y75" s="40">
        <f t="shared" si="66"/>
        <v>0</v>
      </c>
      <c r="Z75" s="40">
        <f t="shared" si="67"/>
        <v>0</v>
      </c>
      <c r="AA75" s="44">
        <f t="shared" si="68"/>
        <v>8530.5408489094989</v>
      </c>
      <c r="AB75" s="35">
        <f t="shared" si="69"/>
        <v>9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1028.0990551735686</v>
      </c>
      <c r="AD75" s="57">
        <v>0</v>
      </c>
      <c r="AE75" s="57">
        <v>0</v>
      </c>
      <c r="AF75" s="61">
        <f t="shared" si="57"/>
        <v>9</v>
      </c>
      <c r="AG75" s="40">
        <f t="shared" si="70"/>
        <v>0</v>
      </c>
      <c r="AH75" s="40">
        <f t="shared" si="71"/>
        <v>0</v>
      </c>
      <c r="AI75" s="44">
        <f t="shared" si="72"/>
        <v>9252.891496562117</v>
      </c>
      <c r="AJ75" s="35">
        <f t="shared" si="58"/>
        <v>9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1113.0702541693956</v>
      </c>
      <c r="AL75" s="57">
        <v>0</v>
      </c>
      <c r="AM75" s="57">
        <v>0</v>
      </c>
      <c r="AN75" s="61">
        <f t="shared" si="59"/>
        <v>9</v>
      </c>
      <c r="AO75" s="40">
        <f t="shared" si="73"/>
        <v>0</v>
      </c>
      <c r="AP75" s="40">
        <f t="shared" si="74"/>
        <v>0</v>
      </c>
      <c r="AQ75" s="44">
        <f t="shared" si="75"/>
        <v>10017.632287524561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32</v>
      </c>
      <c r="G76" s="35">
        <f>SUMIFS(WORKING!$AC$3:$AC$6802,WORKING!$A$3:$A$6802,Results!$D$3,WORKING!$B$3:$B$6802,Results!A76,WORKING!$C$3:$C$6802,Results!C76)/1000</f>
        <v>29808.17342000001</v>
      </c>
      <c r="H76" s="35">
        <f t="shared" si="60"/>
        <v>931.50541937500032</v>
      </c>
      <c r="I76" s="187">
        <v>29</v>
      </c>
      <c r="J76" s="212">
        <v>26578.968000000001</v>
      </c>
      <c r="K76" s="217">
        <f t="shared" si="61"/>
        <v>916.51613793103456</v>
      </c>
      <c r="L76" s="34">
        <f t="shared" si="54"/>
        <v>29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960.65754995457507</v>
      </c>
      <c r="N76" s="57">
        <v>0</v>
      </c>
      <c r="O76" s="57">
        <v>0</v>
      </c>
      <c r="P76" s="61">
        <f t="shared" si="55"/>
        <v>29</v>
      </c>
      <c r="Q76" s="40">
        <f t="shared" si="62"/>
        <v>0</v>
      </c>
      <c r="R76" s="40">
        <f t="shared" si="63"/>
        <v>0</v>
      </c>
      <c r="S76" s="44">
        <f t="shared" si="64"/>
        <v>27859.068948682678</v>
      </c>
      <c r="T76" s="35">
        <f t="shared" si="65"/>
        <v>29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1033.2433716974297</v>
      </c>
      <c r="V76" s="57">
        <v>0</v>
      </c>
      <c r="W76" s="57">
        <v>3</v>
      </c>
      <c r="X76" s="61">
        <f t="shared" si="56"/>
        <v>26</v>
      </c>
      <c r="Y76" s="40">
        <f t="shared" si="66"/>
        <v>0</v>
      </c>
      <c r="Z76" s="40">
        <f t="shared" si="67"/>
        <v>-3099.730115092289</v>
      </c>
      <c r="AA76" s="44">
        <f t="shared" si="68"/>
        <v>26864.327664133172</v>
      </c>
      <c r="AB76" s="35">
        <f t="shared" si="69"/>
        <v>26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1110.265258489007</v>
      </c>
      <c r="AD76" s="57">
        <v>0</v>
      </c>
      <c r="AE76" s="57">
        <v>0</v>
      </c>
      <c r="AF76" s="61">
        <f t="shared" si="57"/>
        <v>26</v>
      </c>
      <c r="AG76" s="40">
        <f t="shared" si="70"/>
        <v>0</v>
      </c>
      <c r="AH76" s="40">
        <f t="shared" si="71"/>
        <v>0</v>
      </c>
      <c r="AI76" s="44">
        <f t="shared" si="72"/>
        <v>28866.896720714183</v>
      </c>
      <c r="AJ76" s="35">
        <f t="shared" si="58"/>
        <v>26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1190.7755263315246</v>
      </c>
      <c r="AL76" s="57">
        <v>0</v>
      </c>
      <c r="AM76" s="57">
        <v>0</v>
      </c>
      <c r="AN76" s="61">
        <f t="shared" si="59"/>
        <v>26</v>
      </c>
      <c r="AO76" s="40">
        <f t="shared" si="73"/>
        <v>0</v>
      </c>
      <c r="AP76" s="40">
        <f t="shared" si="74"/>
        <v>0</v>
      </c>
      <c r="AQ76" s="44">
        <f t="shared" si="75"/>
        <v>30960.163684619638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11</v>
      </c>
      <c r="G77" s="35">
        <f>SUMIFS(WORKING!$AC$3:$AC$6802,WORKING!$A$3:$A$6802,Results!$D$3,WORKING!$B$3:$B$6802,Results!A77,WORKING!$C$3:$C$6802,Results!C77)/1000</f>
        <v>11523.484109999999</v>
      </c>
      <c r="H77" s="35">
        <f t="shared" si="60"/>
        <v>1047.5894645454546</v>
      </c>
      <c r="I77" s="187">
        <v>9</v>
      </c>
      <c r="J77" s="212">
        <v>10260.606</v>
      </c>
      <c r="K77" s="217">
        <f t="shared" si="61"/>
        <v>1140.0673333333334</v>
      </c>
      <c r="L77" s="34">
        <f t="shared" si="54"/>
        <v>9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1194.8442494736296</v>
      </c>
      <c r="N77" s="57">
        <v>1</v>
      </c>
      <c r="O77" s="57">
        <v>0</v>
      </c>
      <c r="P77" s="61">
        <f t="shared" si="55"/>
        <v>10</v>
      </c>
      <c r="Q77" s="40">
        <f t="shared" si="62"/>
        <v>1194.8442494736296</v>
      </c>
      <c r="R77" s="40">
        <f t="shared" si="63"/>
        <v>0</v>
      </c>
      <c r="S77" s="44">
        <f t="shared" si="64"/>
        <v>11948.442494736297</v>
      </c>
      <c r="T77" s="35">
        <f t="shared" si="65"/>
        <v>10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1284.9837552493918</v>
      </c>
      <c r="V77" s="57">
        <v>0</v>
      </c>
      <c r="W77" s="57">
        <v>0</v>
      </c>
      <c r="X77" s="61">
        <f t="shared" si="56"/>
        <v>10</v>
      </c>
      <c r="Y77" s="40">
        <f t="shared" si="66"/>
        <v>0</v>
      </c>
      <c r="Z77" s="40">
        <f t="shared" si="67"/>
        <v>0</v>
      </c>
      <c r="AA77" s="44">
        <f t="shared" si="68"/>
        <v>12849.837552493918</v>
      </c>
      <c r="AB77" s="35">
        <f t="shared" si="69"/>
        <v>10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1380.6197183718234</v>
      </c>
      <c r="AD77" s="57">
        <v>0</v>
      </c>
      <c r="AE77" s="57">
        <v>0</v>
      </c>
      <c r="AF77" s="61">
        <f t="shared" si="57"/>
        <v>10</v>
      </c>
      <c r="AG77" s="40">
        <f t="shared" si="70"/>
        <v>0</v>
      </c>
      <c r="AH77" s="40">
        <f t="shared" si="71"/>
        <v>0</v>
      </c>
      <c r="AI77" s="44">
        <f t="shared" si="72"/>
        <v>13806.197183718234</v>
      </c>
      <c r="AJ77" s="35">
        <f t="shared" si="58"/>
        <v>10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1480.5720052358959</v>
      </c>
      <c r="AL77" s="57">
        <v>0</v>
      </c>
      <c r="AM77" s="57">
        <v>0</v>
      </c>
      <c r="AN77" s="61">
        <f t="shared" si="59"/>
        <v>10</v>
      </c>
      <c r="AO77" s="40">
        <f t="shared" si="73"/>
        <v>0</v>
      </c>
      <c r="AP77" s="40">
        <f t="shared" si="74"/>
        <v>0</v>
      </c>
      <c r="AQ77" s="44">
        <f t="shared" si="75"/>
        <v>14805.720052358958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</v>
      </c>
      <c r="G78" s="35">
        <f>SUMIFS(WORKING!$AC$3:$AC$6802,WORKING!$A$3:$A$6802,Results!$D$3,WORKING!$B$3:$B$6802,Results!A78,WORKING!$C$3:$C$6802,Results!C78)/1000</f>
        <v>724.67588999999998</v>
      </c>
      <c r="H78" s="35">
        <f t="shared" si="60"/>
        <v>724.67588999999998</v>
      </c>
      <c r="I78" s="187">
        <v>1</v>
      </c>
      <c r="J78" s="212">
        <v>1428.1859999999999</v>
      </c>
      <c r="K78" s="217">
        <f t="shared" si="61"/>
        <v>1428.1859999999999</v>
      </c>
      <c r="L78" s="34">
        <f t="shared" si="54"/>
        <v>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1497.4448118705632</v>
      </c>
      <c r="N78" s="57">
        <v>0</v>
      </c>
      <c r="O78" s="57">
        <v>0</v>
      </c>
      <c r="P78" s="61">
        <f t="shared" si="55"/>
        <v>1</v>
      </c>
      <c r="Q78" s="40">
        <f t="shared" si="62"/>
        <v>0</v>
      </c>
      <c r="R78" s="40">
        <f t="shared" si="63"/>
        <v>0</v>
      </c>
      <c r="S78" s="44">
        <f t="shared" si="64"/>
        <v>1497.4448118705632</v>
      </c>
      <c r="T78" s="35">
        <f t="shared" si="65"/>
        <v>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1611.0997238165846</v>
      </c>
      <c r="V78" s="57">
        <v>0</v>
      </c>
      <c r="W78" s="57">
        <v>0</v>
      </c>
      <c r="X78" s="61">
        <f t="shared" si="56"/>
        <v>1</v>
      </c>
      <c r="Y78" s="40">
        <f t="shared" si="66"/>
        <v>0</v>
      </c>
      <c r="Z78" s="40">
        <f t="shared" si="67"/>
        <v>0</v>
      </c>
      <c r="AA78" s="44">
        <f t="shared" si="68"/>
        <v>1611.0997238165846</v>
      </c>
      <c r="AB78" s="35">
        <f t="shared" si="69"/>
        <v>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1731.7456912970615</v>
      </c>
      <c r="AD78" s="57">
        <v>0</v>
      </c>
      <c r="AE78" s="57">
        <v>0</v>
      </c>
      <c r="AF78" s="61">
        <f t="shared" si="57"/>
        <v>1</v>
      </c>
      <c r="AG78" s="40">
        <f t="shared" si="70"/>
        <v>0</v>
      </c>
      <c r="AH78" s="40">
        <f t="shared" si="71"/>
        <v>0</v>
      </c>
      <c r="AI78" s="44">
        <f t="shared" si="72"/>
        <v>1731.7456912970615</v>
      </c>
      <c r="AJ78" s="35">
        <f t="shared" si="58"/>
        <v>1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1857.9106982994108</v>
      </c>
      <c r="AL78" s="57">
        <v>0</v>
      </c>
      <c r="AM78" s="57">
        <v>1</v>
      </c>
      <c r="AN78" s="61">
        <f t="shared" si="59"/>
        <v>0</v>
      </c>
      <c r="AO78" s="40">
        <f t="shared" si="73"/>
        <v>0</v>
      </c>
      <c r="AP78" s="40">
        <f t="shared" si="74"/>
        <v>-1857.9106982994108</v>
      </c>
      <c r="AQ78" s="44">
        <f t="shared" si="75"/>
        <v>0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3</v>
      </c>
      <c r="G79" s="35">
        <f>SUMIFS(WORKING!$AC$3:$AC$6802,WORKING!$A$3:$A$6802,Results!$D$3,WORKING!$B$3:$B$6802,Results!A79,WORKING!$C$3:$C$6802,Results!C79)/1000</f>
        <v>9669.8468799999991</v>
      </c>
      <c r="H79" s="35">
        <f t="shared" si="60"/>
        <v>3223.2822933333332</v>
      </c>
      <c r="I79" s="187">
        <v>3</v>
      </c>
      <c r="J79" s="212">
        <v>5995.6490000000003</v>
      </c>
      <c r="K79" s="217">
        <f t="shared" si="61"/>
        <v>1998.5496666666668</v>
      </c>
      <c r="L79" s="34">
        <f t="shared" si="54"/>
        <v>3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2095.3272851457132</v>
      </c>
      <c r="N79" s="57">
        <v>0</v>
      </c>
      <c r="O79" s="57">
        <v>0</v>
      </c>
      <c r="P79" s="61">
        <f t="shared" si="55"/>
        <v>3</v>
      </c>
      <c r="Q79" s="40">
        <f t="shared" si="62"/>
        <v>0</v>
      </c>
      <c r="R79" s="40">
        <f t="shared" si="63"/>
        <v>0</v>
      </c>
      <c r="S79" s="44">
        <f t="shared" si="64"/>
        <v>6285.9818554371395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2254.2098074289961</v>
      </c>
      <c r="V79" s="57">
        <v>0</v>
      </c>
      <c r="W79" s="57">
        <v>0</v>
      </c>
      <c r="X79" s="61">
        <f t="shared" si="56"/>
        <v>3</v>
      </c>
      <c r="Y79" s="40">
        <f t="shared" si="66"/>
        <v>0</v>
      </c>
      <c r="Z79" s="40">
        <f t="shared" si="67"/>
        <v>0</v>
      </c>
      <c r="AA79" s="44">
        <f t="shared" si="68"/>
        <v>6762.6294222869883</v>
      </c>
      <c r="AB79" s="35">
        <f t="shared" si="69"/>
        <v>3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2422.8520575087591</v>
      </c>
      <c r="AD79" s="57">
        <v>0</v>
      </c>
      <c r="AE79" s="57">
        <v>0</v>
      </c>
      <c r="AF79" s="61">
        <f t="shared" si="57"/>
        <v>3</v>
      </c>
      <c r="AG79" s="40">
        <f t="shared" si="70"/>
        <v>0</v>
      </c>
      <c r="AH79" s="40">
        <f t="shared" si="71"/>
        <v>0</v>
      </c>
      <c r="AI79" s="44">
        <f t="shared" si="72"/>
        <v>7268.5561725262778</v>
      </c>
      <c r="AJ79" s="35">
        <f t="shared" si="58"/>
        <v>3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2599.192738222383</v>
      </c>
      <c r="AL79" s="57">
        <v>0</v>
      </c>
      <c r="AM79" s="57">
        <v>0</v>
      </c>
      <c r="AN79" s="61">
        <f t="shared" si="59"/>
        <v>3</v>
      </c>
      <c r="AO79" s="40">
        <f t="shared" si="73"/>
        <v>0</v>
      </c>
      <c r="AP79" s="40">
        <f t="shared" si="74"/>
        <v>0</v>
      </c>
      <c r="AQ79" s="44">
        <f t="shared" si="75"/>
        <v>7797.578214667149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 t="s">
        <v>754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57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 t="s">
        <v>754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205</v>
      </c>
      <c r="G84" s="41">
        <f>SUM(G64:G83)</f>
        <v>108297.5653</v>
      </c>
      <c r="H84" s="41">
        <f>IFERROR(G84/F84,0)</f>
        <v>528.2808063414634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222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111944.35474</v>
      </c>
      <c r="K84" s="41">
        <f>IFERROR(J84/I84,"")</f>
        <v>504.25385018018017</v>
      </c>
      <c r="L84" s="41">
        <f>SUM(L64:L83)</f>
        <v>222</v>
      </c>
      <c r="M84" s="41">
        <f>IFERROR(S84/P84,0)</f>
        <v>545.55424716363052</v>
      </c>
      <c r="N84" s="41">
        <f t="shared" ref="N84:T84" si="98">SUM(N64:N83)</f>
        <v>5</v>
      </c>
      <c r="O84" s="41">
        <f t="shared" si="98"/>
        <v>2</v>
      </c>
      <c r="P84" s="41">
        <f t="shared" si="98"/>
        <v>225</v>
      </c>
      <c r="Q84" s="41">
        <f t="shared" si="98"/>
        <v>3824.8140997035175</v>
      </c>
      <c r="R84" s="41">
        <f t="shared" si="98"/>
        <v>-835.06349578686013</v>
      </c>
      <c r="S84" s="45">
        <f t="shared" si="98"/>
        <v>122749.70561181685</v>
      </c>
      <c r="T84" s="41">
        <f t="shared" si="98"/>
        <v>225</v>
      </c>
      <c r="U84" s="41">
        <f>IFERROR(AA84/X84,0)</f>
        <v>585.47494920684483</v>
      </c>
      <c r="V84" s="41">
        <f t="shared" ref="V84:AB84" si="99">SUM(V64:V83)</f>
        <v>0</v>
      </c>
      <c r="W84" s="41">
        <f t="shared" si="99"/>
        <v>9</v>
      </c>
      <c r="X84" s="41">
        <f t="shared" si="99"/>
        <v>216</v>
      </c>
      <c r="Y84" s="41">
        <f t="shared" si="99"/>
        <v>0</v>
      </c>
      <c r="Z84" s="41">
        <f t="shared" si="99"/>
        <v>-6295.4077544018219</v>
      </c>
      <c r="AA84" s="45">
        <f t="shared" si="99"/>
        <v>126462.58902867847</v>
      </c>
      <c r="AB84" s="41">
        <f t="shared" si="99"/>
        <v>216</v>
      </c>
      <c r="AC84" s="41">
        <f>IFERROR(AI84/AF84,0)</f>
        <v>632.65665576051322</v>
      </c>
      <c r="AD84" s="41">
        <f t="shared" ref="AD84:AJ84" si="100">SUM(AD64:AD83)</f>
        <v>0</v>
      </c>
      <c r="AE84" s="41">
        <f t="shared" si="100"/>
        <v>0</v>
      </c>
      <c r="AF84" s="41">
        <f t="shared" si="100"/>
        <v>216</v>
      </c>
      <c r="AG84" s="41">
        <f t="shared" si="100"/>
        <v>0</v>
      </c>
      <c r="AH84" s="41">
        <f t="shared" si="100"/>
        <v>0</v>
      </c>
      <c r="AI84" s="45">
        <f t="shared" si="100"/>
        <v>136653.83764427085</v>
      </c>
      <c r="AJ84" s="41">
        <f t="shared" si="100"/>
        <v>216</v>
      </c>
      <c r="AK84" s="41">
        <f>IFERROR(AQ84/AN84,0)</f>
        <v>676.90263309990758</v>
      </c>
      <c r="AL84" s="41">
        <f t="shared" ref="AL84:AQ84" si="101">SUM(AL64:AL83)</f>
        <v>0</v>
      </c>
      <c r="AM84" s="41">
        <f t="shared" si="101"/>
        <v>1</v>
      </c>
      <c r="AN84" s="41">
        <f t="shared" si="101"/>
        <v>215</v>
      </c>
      <c r="AO84" s="41">
        <f t="shared" si="101"/>
        <v>0</v>
      </c>
      <c r="AP84" s="41">
        <f t="shared" si="101"/>
        <v>-1857.9106982994108</v>
      </c>
      <c r="AQ84" s="45">
        <f t="shared" si="101"/>
        <v>145534.06611648013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119906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126770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134073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144262.54800000001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-2843.7056118168548</v>
      </c>
      <c r="T86" s="39"/>
      <c r="U86" s="39"/>
      <c r="V86" s="53"/>
      <c r="W86" s="53"/>
      <c r="X86" s="110"/>
      <c r="Y86" s="39"/>
      <c r="Z86" s="39"/>
      <c r="AA86" s="54">
        <f>AA85-AA84</f>
        <v>307.41097132152936</v>
      </c>
      <c r="AB86" s="39"/>
      <c r="AC86" s="53"/>
      <c r="AD86" s="53"/>
      <c r="AE86" s="110"/>
      <c r="AF86" s="39"/>
      <c r="AG86" s="39"/>
      <c r="AH86" s="39"/>
      <c r="AI86" s="54">
        <f>AI85-AI84</f>
        <v>-2580.8376442708541</v>
      </c>
      <c r="AJ86" s="53"/>
      <c r="AK86" s="53"/>
      <c r="AL86" s="110"/>
      <c r="AM86" s="110"/>
      <c r="AN86" s="110"/>
      <c r="AO86" s="110"/>
      <c r="AP86" s="111"/>
      <c r="AQ86" s="54">
        <f>AQ85-AQ84</f>
        <v>-1271.5181164801179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Regional and Urban Development and Legislative Support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160.78059999999996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3</v>
      </c>
      <c r="G94" s="35">
        <f>SUMIFS(WORKING!$AC$3:$AC$6802,WORKING!$A$3:$A$6802,Results!$D$3,WORKING!$B$3:$B$6802,Results!A94,WORKING!$C$3:$C$6802,Results!C94)/1000</f>
        <v>483.71125000000001</v>
      </c>
      <c r="H94" s="35">
        <f t="shared" si="108"/>
        <v>161.23708333333335</v>
      </c>
      <c r="I94" s="187">
        <v>0</v>
      </c>
      <c r="J94" s="212">
        <v>0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175.04294357213817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189.78122719611423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205.56815390688192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222.25173758013014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2</v>
      </c>
      <c r="G95" s="35">
        <f>SUMIFS(WORKING!$AC$3:$AC$6802,WORKING!$A$3:$A$6802,Results!$D$3,WORKING!$B$3:$B$6802,Results!A95,WORKING!$C$3:$C$6802,Results!C95)/1000</f>
        <v>291.14510000000001</v>
      </c>
      <c r="H95" s="35">
        <f t="shared" si="108"/>
        <v>145.57255000000001</v>
      </c>
      <c r="I95" s="187">
        <v>0</v>
      </c>
      <c r="J95" s="212">
        <v>0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157.90964972943004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171.16401502901715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185.35762087565817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200.35291279737925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4</v>
      </c>
      <c r="G96" s="35">
        <f>SUMIFS(WORKING!$AC$3:$AC$6802,WORKING!$A$3:$A$6802,Results!$D$3,WORKING!$B$3:$B$6802,Results!A96,WORKING!$C$3:$C$6802,Results!C96)/1000</f>
        <v>801.18864999999994</v>
      </c>
      <c r="H96" s="35">
        <f t="shared" si="108"/>
        <v>200.29716249999998</v>
      </c>
      <c r="I96" s="187">
        <v>2</v>
      </c>
      <c r="J96" s="212">
        <v>390.34314000000001</v>
      </c>
      <c r="K96" s="217">
        <f t="shared" si="109"/>
        <v>195.17157</v>
      </c>
      <c r="L96" s="34">
        <f t="shared" si="102"/>
        <v>2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212.02407576650165</v>
      </c>
      <c r="N96" s="57">
        <v>0</v>
      </c>
      <c r="O96" s="57">
        <v>0</v>
      </c>
      <c r="P96" s="61">
        <f t="shared" si="103"/>
        <v>2</v>
      </c>
      <c r="Q96" s="40">
        <f t="shared" si="110"/>
        <v>0</v>
      </c>
      <c r="R96" s="40">
        <f t="shared" si="111"/>
        <v>0</v>
      </c>
      <c r="S96" s="44">
        <f t="shared" si="112"/>
        <v>424.04815153300331</v>
      </c>
      <c r="T96" s="35">
        <f t="shared" si="113"/>
        <v>2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229.91807505698543</v>
      </c>
      <c r="V96" s="57">
        <v>0</v>
      </c>
      <c r="W96" s="57">
        <v>0</v>
      </c>
      <c r="X96" s="61">
        <f t="shared" si="104"/>
        <v>2</v>
      </c>
      <c r="Y96" s="40">
        <f t="shared" si="114"/>
        <v>0</v>
      </c>
      <c r="Z96" s="40">
        <f t="shared" si="115"/>
        <v>0</v>
      </c>
      <c r="AA96" s="44">
        <f t="shared" si="116"/>
        <v>459.83615011397086</v>
      </c>
      <c r="AB96" s="35">
        <f t="shared" si="117"/>
        <v>2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249.08934423278342</v>
      </c>
      <c r="AD96" s="57">
        <v>0</v>
      </c>
      <c r="AE96" s="57">
        <v>0</v>
      </c>
      <c r="AF96" s="61">
        <f t="shared" si="105"/>
        <v>2</v>
      </c>
      <c r="AG96" s="40">
        <f t="shared" si="118"/>
        <v>0</v>
      </c>
      <c r="AH96" s="40">
        <f t="shared" si="119"/>
        <v>0</v>
      </c>
      <c r="AI96" s="44">
        <f t="shared" si="120"/>
        <v>498.17868846556684</v>
      </c>
      <c r="AJ96" s="35">
        <f t="shared" si="106"/>
        <v>2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269.35450339809728</v>
      </c>
      <c r="AL96" s="57">
        <v>0</v>
      </c>
      <c r="AM96" s="57">
        <v>0</v>
      </c>
      <c r="AN96" s="61">
        <f t="shared" si="107"/>
        <v>2</v>
      </c>
      <c r="AO96" s="40">
        <f t="shared" si="121"/>
        <v>0</v>
      </c>
      <c r="AP96" s="40">
        <f t="shared" si="122"/>
        <v>0</v>
      </c>
      <c r="AQ96" s="44">
        <f t="shared" si="123"/>
        <v>538.70900679619456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8</v>
      </c>
      <c r="G97" s="35">
        <f>SUMIFS(WORKING!$AC$3:$AC$6802,WORKING!$A$3:$A$6802,Results!$D$3,WORKING!$B$3:$B$6802,Results!A97,WORKING!$C$3:$C$6802,Results!C97)/1000</f>
        <v>1877.3358199999998</v>
      </c>
      <c r="H97" s="35">
        <f t="shared" si="108"/>
        <v>234.66697749999997</v>
      </c>
      <c r="I97" s="187">
        <v>7</v>
      </c>
      <c r="J97" s="212">
        <v>1723.7011199999999</v>
      </c>
      <c r="K97" s="217">
        <f t="shared" si="109"/>
        <v>246.24301714285713</v>
      </c>
      <c r="L97" s="34">
        <f t="shared" si="102"/>
        <v>7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267.8599270041496</v>
      </c>
      <c r="N97" s="57">
        <v>0</v>
      </c>
      <c r="O97" s="57">
        <v>0</v>
      </c>
      <c r="P97" s="61">
        <f t="shared" si="103"/>
        <v>7</v>
      </c>
      <c r="Q97" s="40">
        <f t="shared" si="110"/>
        <v>0</v>
      </c>
      <c r="R97" s="40">
        <f t="shared" si="111"/>
        <v>0</v>
      </c>
      <c r="S97" s="44">
        <f t="shared" si="112"/>
        <v>1875.0194890290472</v>
      </c>
      <c r="T97" s="35">
        <f t="shared" si="113"/>
        <v>7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290.57565496192694</v>
      </c>
      <c r="V97" s="57">
        <v>0</v>
      </c>
      <c r="W97" s="57">
        <v>0</v>
      </c>
      <c r="X97" s="61">
        <f t="shared" si="104"/>
        <v>7</v>
      </c>
      <c r="Y97" s="40">
        <f t="shared" si="114"/>
        <v>0</v>
      </c>
      <c r="Z97" s="40">
        <f t="shared" si="115"/>
        <v>0</v>
      </c>
      <c r="AA97" s="44">
        <f t="shared" si="116"/>
        <v>2034.0295847334887</v>
      </c>
      <c r="AB97" s="35">
        <f t="shared" si="117"/>
        <v>7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314.92331270118331</v>
      </c>
      <c r="AD97" s="57">
        <v>0</v>
      </c>
      <c r="AE97" s="57">
        <v>0</v>
      </c>
      <c r="AF97" s="61">
        <f t="shared" si="105"/>
        <v>7</v>
      </c>
      <c r="AG97" s="40">
        <f t="shared" si="118"/>
        <v>0</v>
      </c>
      <c r="AH97" s="40">
        <f t="shared" si="119"/>
        <v>0</v>
      </c>
      <c r="AI97" s="44">
        <f t="shared" si="120"/>
        <v>2204.463188908283</v>
      </c>
      <c r="AJ97" s="35">
        <f t="shared" si="106"/>
        <v>7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340.67280801810699</v>
      </c>
      <c r="AL97" s="57">
        <v>0</v>
      </c>
      <c r="AM97" s="57">
        <v>0</v>
      </c>
      <c r="AN97" s="61">
        <f t="shared" si="107"/>
        <v>7</v>
      </c>
      <c r="AO97" s="40">
        <f t="shared" si="121"/>
        <v>0</v>
      </c>
      <c r="AP97" s="40">
        <f t="shared" si="122"/>
        <v>0</v>
      </c>
      <c r="AQ97" s="44">
        <f t="shared" si="123"/>
        <v>2384.709656126749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4</v>
      </c>
      <c r="G98" s="35">
        <f>SUMIFS(WORKING!$AC$3:$AC$6802,WORKING!$A$3:$A$6802,Results!$D$3,WORKING!$B$3:$B$6802,Results!A98,WORKING!$C$3:$C$6802,Results!C98)/1000</f>
        <v>1178.3605600000001</v>
      </c>
      <c r="H98" s="35">
        <f t="shared" si="108"/>
        <v>294.59014000000002</v>
      </c>
      <c r="I98" s="187">
        <v>1</v>
      </c>
      <c r="J98" s="212">
        <v>289.33578</v>
      </c>
      <c r="K98" s="217">
        <f t="shared" si="109"/>
        <v>289.33578</v>
      </c>
      <c r="L98" s="34">
        <f t="shared" si="102"/>
        <v>1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315.25173708125914</v>
      </c>
      <c r="N98" s="57">
        <v>0</v>
      </c>
      <c r="O98" s="57">
        <v>0</v>
      </c>
      <c r="P98" s="61">
        <f t="shared" si="103"/>
        <v>1</v>
      </c>
      <c r="Q98" s="40">
        <f t="shared" si="110"/>
        <v>0</v>
      </c>
      <c r="R98" s="40">
        <f t="shared" si="111"/>
        <v>0</v>
      </c>
      <c r="S98" s="44">
        <f t="shared" si="112"/>
        <v>315.25173708125914</v>
      </c>
      <c r="T98" s="35">
        <f t="shared" si="113"/>
        <v>1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342.14716169890778</v>
      </c>
      <c r="V98" s="57">
        <v>0</v>
      </c>
      <c r="W98" s="57">
        <v>0</v>
      </c>
      <c r="X98" s="61">
        <f t="shared" si="104"/>
        <v>1</v>
      </c>
      <c r="Y98" s="40">
        <f t="shared" si="114"/>
        <v>0</v>
      </c>
      <c r="Z98" s="40">
        <f t="shared" si="115"/>
        <v>0</v>
      </c>
      <c r="AA98" s="44">
        <f t="shared" si="116"/>
        <v>342.14716169890778</v>
      </c>
      <c r="AB98" s="35">
        <f t="shared" si="117"/>
        <v>1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370.99020059622376</v>
      </c>
      <c r="AD98" s="57">
        <v>0</v>
      </c>
      <c r="AE98" s="57">
        <v>0</v>
      </c>
      <c r="AF98" s="61">
        <f t="shared" si="105"/>
        <v>1</v>
      </c>
      <c r="AG98" s="40">
        <f t="shared" si="118"/>
        <v>0</v>
      </c>
      <c r="AH98" s="40">
        <f t="shared" si="119"/>
        <v>0</v>
      </c>
      <c r="AI98" s="44">
        <f t="shared" si="120"/>
        <v>370.99020059622376</v>
      </c>
      <c r="AJ98" s="35">
        <f t="shared" si="106"/>
        <v>1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401.51232501600225</v>
      </c>
      <c r="AL98" s="57">
        <v>0</v>
      </c>
      <c r="AM98" s="57">
        <v>0</v>
      </c>
      <c r="AN98" s="61">
        <f t="shared" si="107"/>
        <v>1</v>
      </c>
      <c r="AO98" s="40">
        <f t="shared" si="121"/>
        <v>0</v>
      </c>
      <c r="AP98" s="40">
        <f t="shared" si="122"/>
        <v>0</v>
      </c>
      <c r="AQ98" s="44">
        <f t="shared" si="123"/>
        <v>401.51232501600225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5</v>
      </c>
      <c r="G99" s="35">
        <f>SUMIFS(WORKING!$AC$3:$AC$6802,WORKING!$A$3:$A$6802,Results!$D$3,WORKING!$B$3:$B$6802,Results!A99,WORKING!$C$3:$C$6802,Results!C99)/1000</f>
        <v>1222.7553300000002</v>
      </c>
      <c r="H99" s="35">
        <f t="shared" si="108"/>
        <v>244.55106600000005</v>
      </c>
      <c r="I99" s="187">
        <v>3</v>
      </c>
      <c r="J99" s="212">
        <v>1111.51251</v>
      </c>
      <c r="K99" s="217">
        <f t="shared" si="109"/>
        <v>370.50416999999999</v>
      </c>
      <c r="L99" s="34">
        <f t="shared" si="102"/>
        <v>3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403.46276948835458</v>
      </c>
      <c r="N99" s="57">
        <v>0</v>
      </c>
      <c r="O99" s="57">
        <v>1</v>
      </c>
      <c r="P99" s="61">
        <f t="shared" si="103"/>
        <v>2</v>
      </c>
      <c r="Q99" s="40">
        <f t="shared" si="110"/>
        <v>0</v>
      </c>
      <c r="R99" s="40">
        <f t="shared" si="111"/>
        <v>-403.46276948835458</v>
      </c>
      <c r="S99" s="44">
        <f t="shared" si="112"/>
        <v>806.92553897670916</v>
      </c>
      <c r="T99" s="35">
        <f t="shared" si="113"/>
        <v>2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437.8130308291324</v>
      </c>
      <c r="V99" s="57">
        <v>0</v>
      </c>
      <c r="W99" s="57">
        <v>0</v>
      </c>
      <c r="X99" s="61">
        <f t="shared" si="104"/>
        <v>2</v>
      </c>
      <c r="Y99" s="40">
        <f t="shared" si="114"/>
        <v>0</v>
      </c>
      <c r="Z99" s="40">
        <f t="shared" si="115"/>
        <v>0</v>
      </c>
      <c r="AA99" s="44">
        <f t="shared" si="116"/>
        <v>875.6260616582648</v>
      </c>
      <c r="AB99" s="35">
        <f t="shared" si="117"/>
        <v>2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474.64398201304584</v>
      </c>
      <c r="AD99" s="57">
        <v>0</v>
      </c>
      <c r="AE99" s="57">
        <v>0</v>
      </c>
      <c r="AF99" s="61">
        <f t="shared" si="105"/>
        <v>2</v>
      </c>
      <c r="AG99" s="40">
        <f t="shared" si="118"/>
        <v>0</v>
      </c>
      <c r="AH99" s="40">
        <f t="shared" si="119"/>
        <v>0</v>
      </c>
      <c r="AI99" s="44">
        <f t="shared" si="120"/>
        <v>949.28796402609169</v>
      </c>
      <c r="AJ99" s="35">
        <f t="shared" si="106"/>
        <v>2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513.6109668368772</v>
      </c>
      <c r="AL99" s="57">
        <v>0</v>
      </c>
      <c r="AM99" s="57">
        <v>0</v>
      </c>
      <c r="AN99" s="61">
        <f t="shared" si="107"/>
        <v>2</v>
      </c>
      <c r="AO99" s="40">
        <f t="shared" si="121"/>
        <v>0</v>
      </c>
      <c r="AP99" s="40">
        <f t="shared" si="122"/>
        <v>0</v>
      </c>
      <c r="AQ99" s="44">
        <f t="shared" si="123"/>
        <v>1027.2219336737544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5</v>
      </c>
      <c r="G100" s="35">
        <f>SUMIFS(WORKING!$AC$3:$AC$6802,WORKING!$A$3:$A$6802,Results!$D$3,WORKING!$B$3:$B$6802,Results!A100,WORKING!$C$3:$C$6802,Results!C100)/1000</f>
        <v>2289.4180499999998</v>
      </c>
      <c r="H100" s="35">
        <f t="shared" si="108"/>
        <v>457.88360999999998</v>
      </c>
      <c r="I100" s="187">
        <v>4</v>
      </c>
      <c r="J100" s="212">
        <v>1734.76935</v>
      </c>
      <c r="K100" s="217">
        <f t="shared" si="109"/>
        <v>433.69233750000001</v>
      </c>
      <c r="L100" s="34">
        <f t="shared" si="102"/>
        <v>4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472.46332876266115</v>
      </c>
      <c r="N100" s="57">
        <v>0</v>
      </c>
      <c r="O100" s="57">
        <v>1</v>
      </c>
      <c r="P100" s="61">
        <f t="shared" si="103"/>
        <v>3</v>
      </c>
      <c r="Q100" s="40">
        <f t="shared" si="110"/>
        <v>0</v>
      </c>
      <c r="R100" s="40">
        <f t="shared" si="111"/>
        <v>-472.46332876266115</v>
      </c>
      <c r="S100" s="44">
        <f t="shared" si="112"/>
        <v>1417.3899862879834</v>
      </c>
      <c r="T100" s="35">
        <f t="shared" si="113"/>
        <v>3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512.74641392985893</v>
      </c>
      <c r="V100" s="57">
        <v>0</v>
      </c>
      <c r="W100" s="57">
        <v>0</v>
      </c>
      <c r="X100" s="61">
        <f t="shared" si="104"/>
        <v>3</v>
      </c>
      <c r="Y100" s="40">
        <f t="shared" si="114"/>
        <v>0</v>
      </c>
      <c r="Z100" s="40">
        <f t="shared" si="115"/>
        <v>0</v>
      </c>
      <c r="AA100" s="44">
        <f t="shared" si="116"/>
        <v>1538.2392417895767</v>
      </c>
      <c r="AB100" s="35">
        <f t="shared" si="117"/>
        <v>3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555.94429379042606</v>
      </c>
      <c r="AD100" s="57">
        <v>0</v>
      </c>
      <c r="AE100" s="57">
        <v>0</v>
      </c>
      <c r="AF100" s="61">
        <f t="shared" si="105"/>
        <v>3</v>
      </c>
      <c r="AG100" s="40">
        <f t="shared" si="118"/>
        <v>0</v>
      </c>
      <c r="AH100" s="40">
        <f t="shared" si="119"/>
        <v>0</v>
      </c>
      <c r="AI100" s="44">
        <f t="shared" si="120"/>
        <v>1667.8328813712783</v>
      </c>
      <c r="AJ100" s="35">
        <f t="shared" si="106"/>
        <v>3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601.65429434562566</v>
      </c>
      <c r="AL100" s="57">
        <v>0</v>
      </c>
      <c r="AM100" s="57">
        <v>0</v>
      </c>
      <c r="AN100" s="61">
        <f t="shared" si="107"/>
        <v>3</v>
      </c>
      <c r="AO100" s="40">
        <f t="shared" si="121"/>
        <v>0</v>
      </c>
      <c r="AP100" s="40">
        <f t="shared" si="122"/>
        <v>0</v>
      </c>
      <c r="AQ100" s="44">
        <f t="shared" si="123"/>
        <v>1804.962883036877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 t="s">
        <v>754</v>
      </c>
      <c r="J101" s="212">
        <v>0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0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0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0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0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8</v>
      </c>
      <c r="G102" s="35">
        <f>SUMIFS(WORKING!$AC$3:$AC$6802,WORKING!$A$3:$A$6802,Results!$D$3,WORKING!$B$3:$B$6802,Results!A102,WORKING!$C$3:$C$6802,Results!C102)/1000</f>
        <v>4323.5133299999998</v>
      </c>
      <c r="H102" s="35">
        <f t="shared" si="108"/>
        <v>540.43916624999997</v>
      </c>
      <c r="I102" s="187">
        <v>7</v>
      </c>
      <c r="J102" s="212">
        <v>4432.7250000000004</v>
      </c>
      <c r="K102" s="217">
        <f t="shared" si="109"/>
        <v>633.24642857142862</v>
      </c>
      <c r="L102" s="34">
        <f t="shared" si="102"/>
        <v>7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691.47014387751642</v>
      </c>
      <c r="N102" s="57">
        <v>0</v>
      </c>
      <c r="O102" s="57">
        <v>4</v>
      </c>
      <c r="P102" s="61">
        <f t="shared" si="103"/>
        <v>3</v>
      </c>
      <c r="Q102" s="40">
        <f t="shared" si="110"/>
        <v>0</v>
      </c>
      <c r="R102" s="40">
        <f t="shared" si="111"/>
        <v>-2765.8805755100657</v>
      </c>
      <c r="S102" s="44">
        <f t="shared" si="112"/>
        <v>2074.4104316325493</v>
      </c>
      <c r="T102" s="35">
        <f t="shared" si="113"/>
        <v>3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750.83692643605309</v>
      </c>
      <c r="V102" s="57">
        <v>0</v>
      </c>
      <c r="W102" s="57">
        <v>0</v>
      </c>
      <c r="X102" s="61">
        <f t="shared" si="104"/>
        <v>3</v>
      </c>
      <c r="Y102" s="40">
        <f t="shared" si="114"/>
        <v>0</v>
      </c>
      <c r="Z102" s="40">
        <f t="shared" si="115"/>
        <v>0</v>
      </c>
      <c r="AA102" s="44">
        <f t="shared" si="116"/>
        <v>2252.5107793081593</v>
      </c>
      <c r="AB102" s="35">
        <f t="shared" si="117"/>
        <v>3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814.53873350335994</v>
      </c>
      <c r="AD102" s="57">
        <v>0</v>
      </c>
      <c r="AE102" s="57">
        <v>0</v>
      </c>
      <c r="AF102" s="61">
        <f t="shared" si="105"/>
        <v>3</v>
      </c>
      <c r="AG102" s="40">
        <f t="shared" si="118"/>
        <v>0</v>
      </c>
      <c r="AH102" s="40">
        <f t="shared" si="119"/>
        <v>0</v>
      </c>
      <c r="AI102" s="44">
        <f t="shared" si="120"/>
        <v>2443.6162005100796</v>
      </c>
      <c r="AJ102" s="35">
        <f t="shared" si="106"/>
        <v>3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881.99185185260785</v>
      </c>
      <c r="AL102" s="57">
        <v>0</v>
      </c>
      <c r="AM102" s="57">
        <v>0</v>
      </c>
      <c r="AN102" s="61">
        <f t="shared" si="107"/>
        <v>3</v>
      </c>
      <c r="AO102" s="40">
        <f t="shared" si="121"/>
        <v>0</v>
      </c>
      <c r="AP102" s="40">
        <f t="shared" si="122"/>
        <v>0</v>
      </c>
      <c r="AQ102" s="44">
        <f t="shared" si="123"/>
        <v>2645.9755555578236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1</v>
      </c>
      <c r="G103" s="35">
        <f>SUMIFS(WORKING!$AC$3:$AC$6802,WORKING!$A$3:$A$6802,Results!$D$3,WORKING!$B$3:$B$6802,Results!A103,WORKING!$C$3:$C$6802,Results!C103)/1000</f>
        <v>785.62317999999982</v>
      </c>
      <c r="H103" s="35">
        <f t="shared" si="108"/>
        <v>785.62317999999982</v>
      </c>
      <c r="I103" s="187">
        <v>3</v>
      </c>
      <c r="J103" s="212">
        <v>2402.9490000000001</v>
      </c>
      <c r="K103" s="217">
        <f t="shared" si="109"/>
        <v>800.98300000000006</v>
      </c>
      <c r="L103" s="34">
        <f t="shared" si="102"/>
        <v>3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874.78442238935702</v>
      </c>
      <c r="N103" s="57">
        <v>0</v>
      </c>
      <c r="O103" s="57">
        <v>1</v>
      </c>
      <c r="P103" s="61">
        <f t="shared" si="103"/>
        <v>2</v>
      </c>
      <c r="Q103" s="40">
        <f t="shared" si="110"/>
        <v>0</v>
      </c>
      <c r="R103" s="40">
        <f t="shared" si="111"/>
        <v>-874.78442238935702</v>
      </c>
      <c r="S103" s="44">
        <f t="shared" si="112"/>
        <v>1749.568844778714</v>
      </c>
      <c r="T103" s="35">
        <f t="shared" si="113"/>
        <v>2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950.05837164356672</v>
      </c>
      <c r="V103" s="57">
        <v>0</v>
      </c>
      <c r="W103" s="57">
        <v>0</v>
      </c>
      <c r="X103" s="61">
        <f t="shared" si="104"/>
        <v>2</v>
      </c>
      <c r="Y103" s="40">
        <f t="shared" si="114"/>
        <v>0</v>
      </c>
      <c r="Z103" s="40">
        <f t="shared" si="115"/>
        <v>0</v>
      </c>
      <c r="AA103" s="44">
        <f t="shared" si="116"/>
        <v>1900.1167432871334</v>
      </c>
      <c r="AB103" s="35">
        <f t="shared" si="117"/>
        <v>2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1030.8452286670545</v>
      </c>
      <c r="AD103" s="57">
        <v>0</v>
      </c>
      <c r="AE103" s="57">
        <v>0</v>
      </c>
      <c r="AF103" s="61">
        <f t="shared" si="105"/>
        <v>2</v>
      </c>
      <c r="AG103" s="40">
        <f t="shared" si="118"/>
        <v>0</v>
      </c>
      <c r="AH103" s="40">
        <f t="shared" si="119"/>
        <v>0</v>
      </c>
      <c r="AI103" s="44">
        <f t="shared" si="120"/>
        <v>2061.6904573341089</v>
      </c>
      <c r="AJ103" s="35">
        <f t="shared" si="106"/>
        <v>2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1116.4090676599253</v>
      </c>
      <c r="AL103" s="57">
        <v>0</v>
      </c>
      <c r="AM103" s="57">
        <v>0</v>
      </c>
      <c r="AN103" s="61">
        <f t="shared" si="107"/>
        <v>2</v>
      </c>
      <c r="AO103" s="40">
        <f t="shared" si="121"/>
        <v>0</v>
      </c>
      <c r="AP103" s="40">
        <f t="shared" si="122"/>
        <v>0</v>
      </c>
      <c r="AQ103" s="44">
        <f t="shared" si="123"/>
        <v>2232.8181353198506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7</v>
      </c>
      <c r="G104" s="35">
        <f>SUMIFS(WORKING!$AC$3:$AC$6802,WORKING!$A$3:$A$6802,Results!$D$3,WORKING!$B$3:$B$6802,Results!A104,WORKING!$C$3:$C$6802,Results!C104)/1000</f>
        <v>6414.5303199999989</v>
      </c>
      <c r="H104" s="35">
        <f t="shared" si="108"/>
        <v>916.36147428571417</v>
      </c>
      <c r="I104" s="187">
        <v>4</v>
      </c>
      <c r="J104" s="212">
        <v>3768.8820000000001</v>
      </c>
      <c r="K104" s="217">
        <f t="shared" si="109"/>
        <v>942.22050000000002</v>
      </c>
      <c r="L104" s="34">
        <f t="shared" si="102"/>
        <v>4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987.61970889526526</v>
      </c>
      <c r="N104" s="57">
        <v>0</v>
      </c>
      <c r="O104" s="57">
        <v>0</v>
      </c>
      <c r="P104" s="61">
        <f t="shared" si="103"/>
        <v>4</v>
      </c>
      <c r="Q104" s="40">
        <f t="shared" si="110"/>
        <v>0</v>
      </c>
      <c r="R104" s="40">
        <f t="shared" si="111"/>
        <v>0</v>
      </c>
      <c r="S104" s="44">
        <f t="shared" si="112"/>
        <v>3950.478835581061</v>
      </c>
      <c r="T104" s="35">
        <f t="shared" si="113"/>
        <v>4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1062.264067072178</v>
      </c>
      <c r="V104" s="57">
        <v>0</v>
      </c>
      <c r="W104" s="57">
        <v>0</v>
      </c>
      <c r="X104" s="61">
        <f t="shared" si="104"/>
        <v>4</v>
      </c>
      <c r="Y104" s="40">
        <f t="shared" si="114"/>
        <v>0</v>
      </c>
      <c r="Z104" s="40">
        <f t="shared" si="115"/>
        <v>0</v>
      </c>
      <c r="AA104" s="44">
        <f t="shared" si="116"/>
        <v>4249.0562682887121</v>
      </c>
      <c r="AB104" s="35">
        <f t="shared" si="117"/>
        <v>4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1141.4721730125812</v>
      </c>
      <c r="AD104" s="57">
        <v>0</v>
      </c>
      <c r="AE104" s="57">
        <v>0</v>
      </c>
      <c r="AF104" s="61">
        <f t="shared" si="105"/>
        <v>4</v>
      </c>
      <c r="AG104" s="40">
        <f t="shared" si="118"/>
        <v>0</v>
      </c>
      <c r="AH104" s="40">
        <f t="shared" si="119"/>
        <v>0</v>
      </c>
      <c r="AI104" s="44">
        <f t="shared" si="120"/>
        <v>4565.8886920503246</v>
      </c>
      <c r="AJ104" s="35">
        <f t="shared" si="106"/>
        <v>4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1224.2699606856197</v>
      </c>
      <c r="AL104" s="57">
        <v>0</v>
      </c>
      <c r="AM104" s="57">
        <v>0</v>
      </c>
      <c r="AN104" s="61">
        <f t="shared" si="107"/>
        <v>4</v>
      </c>
      <c r="AO104" s="40">
        <f t="shared" si="121"/>
        <v>0</v>
      </c>
      <c r="AP104" s="40">
        <f t="shared" si="122"/>
        <v>0</v>
      </c>
      <c r="AQ104" s="44">
        <f t="shared" si="123"/>
        <v>4897.0798427424788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3</v>
      </c>
      <c r="G105" s="35">
        <f>SUMIFS(WORKING!$AC$3:$AC$6802,WORKING!$A$3:$A$6802,Results!$D$3,WORKING!$B$3:$B$6802,Results!A105,WORKING!$C$3:$C$6802,Results!C105)/1000</f>
        <v>3257.09465</v>
      </c>
      <c r="H105" s="35">
        <f t="shared" si="108"/>
        <v>1085.6982166666667</v>
      </c>
      <c r="I105" s="187">
        <v>4</v>
      </c>
      <c r="J105" s="212">
        <v>4360.7700000000004</v>
      </c>
      <c r="K105" s="217">
        <f t="shared" si="109"/>
        <v>1090.1925000000001</v>
      </c>
      <c r="L105" s="34">
        <f t="shared" si="102"/>
        <v>4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1143.0030053638022</v>
      </c>
      <c r="N105" s="57">
        <v>0</v>
      </c>
      <c r="O105" s="57">
        <v>0</v>
      </c>
      <c r="P105" s="61">
        <f t="shared" si="103"/>
        <v>4</v>
      </c>
      <c r="Q105" s="40">
        <f t="shared" si="110"/>
        <v>0</v>
      </c>
      <c r="R105" s="40">
        <f t="shared" si="111"/>
        <v>0</v>
      </c>
      <c r="S105" s="44">
        <f t="shared" si="112"/>
        <v>4572.0120214552089</v>
      </c>
      <c r="T105" s="35">
        <f t="shared" si="113"/>
        <v>4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1229.6941257189719</v>
      </c>
      <c r="V105" s="57">
        <v>0</v>
      </c>
      <c r="W105" s="57">
        <v>0</v>
      </c>
      <c r="X105" s="61">
        <f t="shared" si="104"/>
        <v>4</v>
      </c>
      <c r="Y105" s="40">
        <f t="shared" si="114"/>
        <v>0</v>
      </c>
      <c r="Z105" s="40">
        <f t="shared" si="115"/>
        <v>0</v>
      </c>
      <c r="AA105" s="44">
        <f t="shared" si="116"/>
        <v>4918.7765028758877</v>
      </c>
      <c r="AB105" s="35">
        <f t="shared" si="117"/>
        <v>4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1321.7122626610053</v>
      </c>
      <c r="AD105" s="57">
        <v>0</v>
      </c>
      <c r="AE105" s="57">
        <v>0</v>
      </c>
      <c r="AF105" s="61">
        <f t="shared" si="105"/>
        <v>4</v>
      </c>
      <c r="AG105" s="40">
        <f t="shared" si="118"/>
        <v>0</v>
      </c>
      <c r="AH105" s="40">
        <f t="shared" si="119"/>
        <v>0</v>
      </c>
      <c r="AI105" s="44">
        <f t="shared" si="120"/>
        <v>5286.8490506440212</v>
      </c>
      <c r="AJ105" s="35">
        <f t="shared" si="106"/>
        <v>4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1417.9331873230262</v>
      </c>
      <c r="AL105" s="57">
        <v>0</v>
      </c>
      <c r="AM105" s="57">
        <v>0</v>
      </c>
      <c r="AN105" s="61">
        <f t="shared" si="107"/>
        <v>4</v>
      </c>
      <c r="AO105" s="40">
        <f t="shared" si="121"/>
        <v>0</v>
      </c>
      <c r="AP105" s="40">
        <f t="shared" si="122"/>
        <v>0</v>
      </c>
      <c r="AQ105" s="44">
        <f t="shared" si="123"/>
        <v>5671.7327492921049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1</v>
      </c>
      <c r="G106" s="35">
        <f>SUMIFS(WORKING!$AC$3:$AC$6802,WORKING!$A$3:$A$6802,Results!$D$3,WORKING!$B$3:$B$6802,Results!A106,WORKING!$C$3:$C$6802,Results!C106)/1000</f>
        <v>1395.9511199999999</v>
      </c>
      <c r="H106" s="35">
        <f t="shared" si="108"/>
        <v>1395.9511199999999</v>
      </c>
      <c r="I106" s="187">
        <v>0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1463.4607455341998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1574.3362226778156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1692.014158533226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1815.0538939208884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51</v>
      </c>
      <c r="G112" s="41">
        <f>SUM(G92:G111)</f>
        <v>24481.40796</v>
      </c>
      <c r="H112" s="41">
        <f>IFERROR(G112/F112,0)</f>
        <v>480.02760705882355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35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21771.71962</v>
      </c>
      <c r="K112" s="41">
        <f>IFERROR(J112/I112,"")</f>
        <v>622.04913199999999</v>
      </c>
      <c r="L112" s="41">
        <f>SUM(L92:L111)</f>
        <v>35</v>
      </c>
      <c r="M112" s="41">
        <f>IFERROR(S112/P112,0)</f>
        <v>613.753751298412</v>
      </c>
      <c r="N112" s="41">
        <f t="shared" ref="N112:T112" si="124">SUM(N92:N111)</f>
        <v>0</v>
      </c>
      <c r="O112" s="41">
        <f t="shared" si="124"/>
        <v>7</v>
      </c>
      <c r="P112" s="41">
        <f t="shared" si="124"/>
        <v>28</v>
      </c>
      <c r="Q112" s="41">
        <f t="shared" si="124"/>
        <v>0</v>
      </c>
      <c r="R112" s="41">
        <f t="shared" si="124"/>
        <v>-4516.5910961504387</v>
      </c>
      <c r="S112" s="45">
        <f t="shared" si="124"/>
        <v>17185.105036355537</v>
      </c>
      <c r="T112" s="41">
        <f t="shared" si="124"/>
        <v>28</v>
      </c>
      <c r="U112" s="41">
        <f>IFERROR(AA112/X112,0)</f>
        <v>663.22637477693218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28</v>
      </c>
      <c r="Y112" s="41">
        <f t="shared" si="125"/>
        <v>0</v>
      </c>
      <c r="Z112" s="41">
        <f t="shared" si="125"/>
        <v>0</v>
      </c>
      <c r="AA112" s="45">
        <f t="shared" si="125"/>
        <v>18570.338493754101</v>
      </c>
      <c r="AB112" s="41">
        <f t="shared" si="125"/>
        <v>28</v>
      </c>
      <c r="AC112" s="41">
        <f>IFERROR(AI112/AF112,0)</f>
        <v>716.02847585378493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28</v>
      </c>
      <c r="AG112" s="41">
        <f t="shared" si="126"/>
        <v>0</v>
      </c>
      <c r="AH112" s="41">
        <f t="shared" si="126"/>
        <v>0</v>
      </c>
      <c r="AI112" s="45">
        <f t="shared" si="126"/>
        <v>20048.797323905979</v>
      </c>
      <c r="AJ112" s="41">
        <f t="shared" si="126"/>
        <v>28</v>
      </c>
      <c r="AK112" s="41">
        <f>IFERROR(AQ112/AN112,0)</f>
        <v>771.59721741292276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28</v>
      </c>
      <c r="AO112" s="41">
        <f t="shared" si="127"/>
        <v>0</v>
      </c>
      <c r="AP112" s="41">
        <f t="shared" si="127"/>
        <v>0</v>
      </c>
      <c r="AQ112" s="45">
        <f t="shared" si="127"/>
        <v>21604.722087561837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18225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19355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20555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22117.18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1039.8949636444631</v>
      </c>
      <c r="T114" s="39"/>
      <c r="U114" s="39"/>
      <c r="V114" s="53"/>
      <c r="W114" s="53"/>
      <c r="X114" s="110"/>
      <c r="Y114" s="39"/>
      <c r="Z114" s="39"/>
      <c r="AA114" s="54">
        <f>AA113-AA112</f>
        <v>784.66150624589864</v>
      </c>
      <c r="AB114" s="39"/>
      <c r="AC114" s="53"/>
      <c r="AD114" s="53"/>
      <c r="AE114" s="110"/>
      <c r="AF114" s="39"/>
      <c r="AG114" s="39"/>
      <c r="AH114" s="39"/>
      <c r="AI114" s="54">
        <f>AI113-AI112</f>
        <v>506.20267609402072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512.45791243816348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Institutional Development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63.705400000000004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1</v>
      </c>
      <c r="G124" s="35">
        <f>SUMIFS(WORKING!$AC$3:$AC$6802,WORKING!$A$3:$A$6802,Results!$D$3,WORKING!$B$3:$B$6802,Results!A124,WORKING!$C$3:$C$6802,Results!C124)/1000</f>
        <v>228.78634</v>
      </c>
      <c r="H124" s="35">
        <f t="shared" si="134"/>
        <v>228.78634</v>
      </c>
      <c r="I124" s="187">
        <v>1</v>
      </c>
      <c r="J124" s="212">
        <v>216.60522</v>
      </c>
      <c r="K124" s="217">
        <f t="shared" si="135"/>
        <v>216.60522</v>
      </c>
      <c r="L124" s="34">
        <f t="shared" si="128"/>
        <v>1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235.38143490438685</v>
      </c>
      <c r="N124" s="57">
        <v>0</v>
      </c>
      <c r="O124" s="57">
        <v>0</v>
      </c>
      <c r="P124" s="61">
        <f t="shared" si="129"/>
        <v>1</v>
      </c>
      <c r="Q124" s="40">
        <f t="shared" si="136"/>
        <v>0</v>
      </c>
      <c r="R124" s="40">
        <f t="shared" si="137"/>
        <v>0</v>
      </c>
      <c r="S124" s="44">
        <f t="shared" si="138"/>
        <v>235.38143490438685</v>
      </c>
      <c r="T124" s="35">
        <f t="shared" si="139"/>
        <v>1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255.27141575202995</v>
      </c>
      <c r="V124" s="57">
        <v>0</v>
      </c>
      <c r="W124" s="57">
        <v>0</v>
      </c>
      <c r="X124" s="61">
        <f t="shared" si="130"/>
        <v>1</v>
      </c>
      <c r="Y124" s="40">
        <f t="shared" si="140"/>
        <v>0</v>
      </c>
      <c r="Z124" s="40">
        <f t="shared" si="141"/>
        <v>0</v>
      </c>
      <c r="AA124" s="44">
        <f t="shared" si="142"/>
        <v>255.27141575202995</v>
      </c>
      <c r="AB124" s="35">
        <f t="shared" si="143"/>
        <v>1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276.58338951590463</v>
      </c>
      <c r="AD124" s="57">
        <v>0</v>
      </c>
      <c r="AE124" s="57">
        <v>0</v>
      </c>
      <c r="AF124" s="61">
        <f t="shared" si="131"/>
        <v>1</v>
      </c>
      <c r="AG124" s="40">
        <f t="shared" si="144"/>
        <v>0</v>
      </c>
      <c r="AH124" s="40">
        <f t="shared" si="145"/>
        <v>0</v>
      </c>
      <c r="AI124" s="44">
        <f t="shared" si="146"/>
        <v>276.58338951590463</v>
      </c>
      <c r="AJ124" s="35">
        <f t="shared" si="132"/>
        <v>1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299.11398199169895</v>
      </c>
      <c r="AL124" s="57">
        <v>0</v>
      </c>
      <c r="AM124" s="57">
        <v>0</v>
      </c>
      <c r="AN124" s="61">
        <f t="shared" si="133"/>
        <v>1</v>
      </c>
      <c r="AO124" s="40">
        <f t="shared" si="147"/>
        <v>0</v>
      </c>
      <c r="AP124" s="40">
        <f t="shared" si="148"/>
        <v>0</v>
      </c>
      <c r="AQ124" s="44">
        <f t="shared" si="149"/>
        <v>299.11398199169895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13</v>
      </c>
      <c r="G125" s="35">
        <f>SUMIFS(WORKING!$AC$3:$AC$6802,WORKING!$A$3:$A$6802,Results!$D$3,WORKING!$B$3:$B$6802,Results!A125,WORKING!$C$3:$C$6802,Results!C125)/1000</f>
        <v>3269.8867999999998</v>
      </c>
      <c r="H125" s="35">
        <f t="shared" si="134"/>
        <v>251.52975384615382</v>
      </c>
      <c r="I125" s="187">
        <v>10</v>
      </c>
      <c r="J125" s="212">
        <v>2467.59879</v>
      </c>
      <c r="K125" s="217">
        <f t="shared" si="135"/>
        <v>246.75987900000001</v>
      </c>
      <c r="L125" s="34">
        <f t="shared" si="128"/>
        <v>10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269.15132083736688</v>
      </c>
      <c r="N125" s="57">
        <v>0</v>
      </c>
      <c r="O125" s="57">
        <v>0</v>
      </c>
      <c r="P125" s="61">
        <f t="shared" si="129"/>
        <v>10</v>
      </c>
      <c r="Q125" s="40">
        <f t="shared" si="136"/>
        <v>0</v>
      </c>
      <c r="R125" s="40">
        <f t="shared" si="137"/>
        <v>0</v>
      </c>
      <c r="S125" s="44">
        <f t="shared" si="138"/>
        <v>2691.5132083736689</v>
      </c>
      <c r="T125" s="35">
        <f t="shared" si="139"/>
        <v>10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292.20378111959934</v>
      </c>
      <c r="V125" s="57">
        <v>0</v>
      </c>
      <c r="W125" s="57">
        <v>1</v>
      </c>
      <c r="X125" s="61">
        <f t="shared" si="130"/>
        <v>9</v>
      </c>
      <c r="Y125" s="40">
        <f t="shared" si="140"/>
        <v>0</v>
      </c>
      <c r="Z125" s="40">
        <f t="shared" si="141"/>
        <v>-292.20378111959934</v>
      </c>
      <c r="AA125" s="44">
        <f t="shared" si="142"/>
        <v>2629.8340300763939</v>
      </c>
      <c r="AB125" s="35">
        <f t="shared" si="143"/>
        <v>9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316.93420755931163</v>
      </c>
      <c r="AD125" s="57">
        <v>0</v>
      </c>
      <c r="AE125" s="57">
        <v>0</v>
      </c>
      <c r="AF125" s="61">
        <f t="shared" si="131"/>
        <v>9</v>
      </c>
      <c r="AG125" s="40">
        <f t="shared" si="144"/>
        <v>0</v>
      </c>
      <c r="AH125" s="40">
        <f t="shared" si="145"/>
        <v>0</v>
      </c>
      <c r="AI125" s="44">
        <f t="shared" si="146"/>
        <v>2852.4078680338048</v>
      </c>
      <c r="AJ125" s="35">
        <f t="shared" si="132"/>
        <v>9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343.11460005655846</v>
      </c>
      <c r="AL125" s="57">
        <v>0</v>
      </c>
      <c r="AM125" s="57">
        <v>0</v>
      </c>
      <c r="AN125" s="61">
        <f t="shared" si="133"/>
        <v>9</v>
      </c>
      <c r="AO125" s="40">
        <f t="shared" si="147"/>
        <v>0</v>
      </c>
      <c r="AP125" s="40">
        <f t="shared" si="148"/>
        <v>0</v>
      </c>
      <c r="AQ125" s="44">
        <f t="shared" si="149"/>
        <v>3088.0314005090263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1</v>
      </c>
      <c r="G126" s="35">
        <f>SUMIFS(WORKING!$AC$3:$AC$6802,WORKING!$A$3:$A$6802,Results!$D$3,WORKING!$B$3:$B$6802,Results!A126,WORKING!$C$3:$C$6802,Results!C126)/1000</f>
        <v>386.31310000000002</v>
      </c>
      <c r="H126" s="35">
        <f t="shared" si="134"/>
        <v>386.31310000000002</v>
      </c>
      <c r="I126" s="187">
        <v>2</v>
      </c>
      <c r="J126" s="212">
        <v>605.70713999999998</v>
      </c>
      <c r="K126" s="217">
        <f t="shared" si="135"/>
        <v>302.85356999999999</v>
      </c>
      <c r="L126" s="34">
        <f t="shared" si="128"/>
        <v>2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329.95000245599931</v>
      </c>
      <c r="N126" s="57">
        <v>0</v>
      </c>
      <c r="O126" s="57">
        <v>0</v>
      </c>
      <c r="P126" s="61">
        <f t="shared" si="129"/>
        <v>2</v>
      </c>
      <c r="Q126" s="40">
        <f t="shared" si="136"/>
        <v>0</v>
      </c>
      <c r="R126" s="40">
        <f t="shared" si="137"/>
        <v>0</v>
      </c>
      <c r="S126" s="44">
        <f t="shared" si="138"/>
        <v>659.90000491199862</v>
      </c>
      <c r="T126" s="35">
        <f t="shared" si="139"/>
        <v>2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358.09081409800154</v>
      </c>
      <c r="V126" s="57">
        <v>0</v>
      </c>
      <c r="W126" s="57">
        <v>0</v>
      </c>
      <c r="X126" s="61">
        <f t="shared" si="130"/>
        <v>2</v>
      </c>
      <c r="Y126" s="40">
        <f t="shared" si="140"/>
        <v>0</v>
      </c>
      <c r="Z126" s="40">
        <f t="shared" si="141"/>
        <v>0</v>
      </c>
      <c r="AA126" s="44">
        <f t="shared" si="142"/>
        <v>716.18162819600309</v>
      </c>
      <c r="AB126" s="35">
        <f t="shared" si="143"/>
        <v>2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388.26855694565734</v>
      </c>
      <c r="AD126" s="57">
        <v>0</v>
      </c>
      <c r="AE126" s="57">
        <v>0</v>
      </c>
      <c r="AF126" s="61">
        <f t="shared" si="131"/>
        <v>2</v>
      </c>
      <c r="AG126" s="40">
        <f t="shared" si="144"/>
        <v>0</v>
      </c>
      <c r="AH126" s="40">
        <f t="shared" si="145"/>
        <v>0</v>
      </c>
      <c r="AI126" s="44">
        <f t="shared" si="146"/>
        <v>776.53711389131468</v>
      </c>
      <c r="AJ126" s="35">
        <f t="shared" si="132"/>
        <v>2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420.20200047770692</v>
      </c>
      <c r="AL126" s="57">
        <v>0</v>
      </c>
      <c r="AM126" s="57">
        <v>0</v>
      </c>
      <c r="AN126" s="61">
        <f t="shared" si="133"/>
        <v>2</v>
      </c>
      <c r="AO126" s="40">
        <f t="shared" si="147"/>
        <v>0</v>
      </c>
      <c r="AP126" s="40">
        <f t="shared" si="148"/>
        <v>0</v>
      </c>
      <c r="AQ126" s="44">
        <f t="shared" si="149"/>
        <v>840.40400095541384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13</v>
      </c>
      <c r="G127" s="35">
        <f>SUMIFS(WORKING!$AC$3:$AC$6802,WORKING!$A$3:$A$6802,Results!$D$3,WORKING!$B$3:$B$6802,Results!A127,WORKING!$C$3:$C$6802,Results!C127)/1000</f>
        <v>4306.2147900000009</v>
      </c>
      <c r="H127" s="35">
        <f t="shared" si="134"/>
        <v>331.24729153846158</v>
      </c>
      <c r="I127" s="187">
        <v>2</v>
      </c>
      <c r="J127" s="212">
        <v>757.6004099999999</v>
      </c>
      <c r="K127" s="217">
        <f t="shared" si="135"/>
        <v>378.80020499999995</v>
      </c>
      <c r="L127" s="34">
        <f t="shared" si="128"/>
        <v>2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413.40805065483113</v>
      </c>
      <c r="N127" s="57">
        <v>0</v>
      </c>
      <c r="O127" s="57">
        <v>0</v>
      </c>
      <c r="P127" s="61">
        <f t="shared" si="129"/>
        <v>2</v>
      </c>
      <c r="Q127" s="40">
        <f t="shared" si="136"/>
        <v>0</v>
      </c>
      <c r="R127" s="40">
        <f t="shared" si="137"/>
        <v>0</v>
      </c>
      <c r="S127" s="44">
        <f t="shared" si="138"/>
        <v>826.81610130966226</v>
      </c>
      <c r="T127" s="35">
        <f t="shared" si="139"/>
        <v>2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448.88913694413418</v>
      </c>
      <c r="V127" s="57">
        <v>0</v>
      </c>
      <c r="W127" s="57">
        <v>0</v>
      </c>
      <c r="X127" s="61">
        <f t="shared" si="130"/>
        <v>2</v>
      </c>
      <c r="Y127" s="40">
        <f t="shared" si="140"/>
        <v>0</v>
      </c>
      <c r="Z127" s="40">
        <f t="shared" si="141"/>
        <v>0</v>
      </c>
      <c r="AA127" s="44">
        <f t="shared" si="142"/>
        <v>897.77827388826836</v>
      </c>
      <c r="AB127" s="35">
        <f t="shared" si="143"/>
        <v>2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486.95992391568717</v>
      </c>
      <c r="AD127" s="57">
        <v>0</v>
      </c>
      <c r="AE127" s="57">
        <v>0</v>
      </c>
      <c r="AF127" s="61">
        <f t="shared" si="131"/>
        <v>2</v>
      </c>
      <c r="AG127" s="40">
        <f t="shared" si="144"/>
        <v>0</v>
      </c>
      <c r="AH127" s="40">
        <f t="shared" si="145"/>
        <v>0</v>
      </c>
      <c r="AI127" s="44">
        <f t="shared" si="146"/>
        <v>973.91984783137434</v>
      </c>
      <c r="AJ127" s="35">
        <f t="shared" si="132"/>
        <v>2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527.27128946147013</v>
      </c>
      <c r="AL127" s="57">
        <v>0</v>
      </c>
      <c r="AM127" s="57">
        <v>0</v>
      </c>
      <c r="AN127" s="61">
        <f t="shared" si="133"/>
        <v>2</v>
      </c>
      <c r="AO127" s="40">
        <f t="shared" si="147"/>
        <v>0</v>
      </c>
      <c r="AP127" s="40">
        <f t="shared" si="148"/>
        <v>0</v>
      </c>
      <c r="AQ127" s="44">
        <f t="shared" si="149"/>
        <v>1054.5425789229403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10</v>
      </c>
      <c r="G128" s="35">
        <f>SUMIFS(WORKING!$AC$3:$AC$6802,WORKING!$A$3:$A$6802,Results!$D$3,WORKING!$B$3:$B$6802,Results!A128,WORKING!$C$3:$C$6802,Results!C128)/1000</f>
        <v>2675.1817400000004</v>
      </c>
      <c r="H128" s="35">
        <f t="shared" si="134"/>
        <v>267.51817400000004</v>
      </c>
      <c r="I128" s="187">
        <v>4</v>
      </c>
      <c r="J128" s="212">
        <v>1762.5899400000001</v>
      </c>
      <c r="K128" s="217">
        <f t="shared" si="135"/>
        <v>440.64748500000002</v>
      </c>
      <c r="L128" s="34">
        <f t="shared" si="128"/>
        <v>4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480.91553417024522</v>
      </c>
      <c r="N128" s="57">
        <v>0</v>
      </c>
      <c r="O128" s="57">
        <v>0</v>
      </c>
      <c r="P128" s="61">
        <f t="shared" si="129"/>
        <v>4</v>
      </c>
      <c r="Q128" s="40">
        <f t="shared" si="136"/>
        <v>0</v>
      </c>
      <c r="R128" s="40">
        <f t="shared" si="137"/>
        <v>0</v>
      </c>
      <c r="S128" s="44">
        <f t="shared" si="138"/>
        <v>1923.6621366809809</v>
      </c>
      <c r="T128" s="35">
        <f t="shared" si="139"/>
        <v>4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522.19291433314015</v>
      </c>
      <c r="V128" s="57">
        <v>0</v>
      </c>
      <c r="W128" s="57">
        <v>0</v>
      </c>
      <c r="X128" s="61">
        <f t="shared" si="130"/>
        <v>4</v>
      </c>
      <c r="Y128" s="40">
        <f t="shared" si="140"/>
        <v>0</v>
      </c>
      <c r="Z128" s="40">
        <f t="shared" si="141"/>
        <v>0</v>
      </c>
      <c r="AA128" s="44">
        <f t="shared" si="142"/>
        <v>2088.7716573325606</v>
      </c>
      <c r="AB128" s="35">
        <f t="shared" si="143"/>
        <v>4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566.48333112566809</v>
      </c>
      <c r="AD128" s="57">
        <v>0</v>
      </c>
      <c r="AE128" s="57">
        <v>0</v>
      </c>
      <c r="AF128" s="61">
        <f t="shared" si="131"/>
        <v>4</v>
      </c>
      <c r="AG128" s="40">
        <f t="shared" si="144"/>
        <v>0</v>
      </c>
      <c r="AH128" s="40">
        <f t="shared" si="145"/>
        <v>0</v>
      </c>
      <c r="AI128" s="44">
        <f t="shared" si="146"/>
        <v>2265.9333245026723</v>
      </c>
      <c r="AJ128" s="35">
        <f t="shared" si="132"/>
        <v>4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613.38074492954513</v>
      </c>
      <c r="AL128" s="57">
        <v>0</v>
      </c>
      <c r="AM128" s="57">
        <v>0</v>
      </c>
      <c r="AN128" s="61">
        <f t="shared" si="133"/>
        <v>4</v>
      </c>
      <c r="AO128" s="40">
        <f t="shared" si="147"/>
        <v>0</v>
      </c>
      <c r="AP128" s="40">
        <f t="shared" si="148"/>
        <v>0</v>
      </c>
      <c r="AQ128" s="44">
        <f t="shared" si="149"/>
        <v>2453.5229797181805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>
        <v>0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15</v>
      </c>
      <c r="G130" s="35">
        <f>SUMIFS(WORKING!$AC$3:$AC$6802,WORKING!$A$3:$A$6802,Results!$D$3,WORKING!$B$3:$B$6802,Results!A130,WORKING!$C$3:$C$6802,Results!C130)/1000</f>
        <v>8897.1212699999978</v>
      </c>
      <c r="H130" s="35">
        <f t="shared" si="134"/>
        <v>593.14141799999982</v>
      </c>
      <c r="I130" s="187">
        <v>13</v>
      </c>
      <c r="J130" s="212">
        <v>8360.2890000000007</v>
      </c>
      <c r="K130" s="217">
        <f t="shared" si="135"/>
        <v>643.09915384615385</v>
      </c>
      <c r="L130" s="34">
        <f t="shared" si="128"/>
        <v>13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702.05974627944272</v>
      </c>
      <c r="N130" s="57">
        <v>1</v>
      </c>
      <c r="O130" s="57">
        <v>0</v>
      </c>
      <c r="P130" s="61">
        <f t="shared" si="129"/>
        <v>14</v>
      </c>
      <c r="Q130" s="40">
        <f t="shared" si="136"/>
        <v>702.05974627944272</v>
      </c>
      <c r="R130" s="40">
        <f t="shared" si="137"/>
        <v>0</v>
      </c>
      <c r="S130" s="44">
        <f t="shared" si="138"/>
        <v>9828.8364479121974</v>
      </c>
      <c r="T130" s="35">
        <f t="shared" si="139"/>
        <v>14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762.15221081559343</v>
      </c>
      <c r="V130" s="57">
        <v>0</v>
      </c>
      <c r="W130" s="57">
        <v>0</v>
      </c>
      <c r="X130" s="61">
        <f t="shared" si="130"/>
        <v>14</v>
      </c>
      <c r="Y130" s="40">
        <f t="shared" si="140"/>
        <v>0</v>
      </c>
      <c r="Z130" s="40">
        <f t="shared" si="141"/>
        <v>0</v>
      </c>
      <c r="AA130" s="44">
        <f t="shared" si="142"/>
        <v>10670.130951418309</v>
      </c>
      <c r="AB130" s="35">
        <f t="shared" si="143"/>
        <v>14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826.61500074212358</v>
      </c>
      <c r="AD130" s="57">
        <v>0</v>
      </c>
      <c r="AE130" s="57">
        <v>0</v>
      </c>
      <c r="AF130" s="61">
        <f t="shared" si="131"/>
        <v>14</v>
      </c>
      <c r="AG130" s="40">
        <f t="shared" si="144"/>
        <v>0</v>
      </c>
      <c r="AH130" s="40">
        <f t="shared" si="145"/>
        <v>0</v>
      </c>
      <c r="AI130" s="44">
        <f t="shared" si="146"/>
        <v>11572.61001038973</v>
      </c>
      <c r="AJ130" s="35">
        <f t="shared" si="132"/>
        <v>14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894.85272501824579</v>
      </c>
      <c r="AL130" s="57">
        <v>0</v>
      </c>
      <c r="AM130" s="57">
        <v>0</v>
      </c>
      <c r="AN130" s="61">
        <f t="shared" si="133"/>
        <v>14</v>
      </c>
      <c r="AO130" s="40">
        <f t="shared" si="147"/>
        <v>0</v>
      </c>
      <c r="AP130" s="40">
        <f t="shared" si="148"/>
        <v>0</v>
      </c>
      <c r="AQ130" s="44">
        <f t="shared" si="149"/>
        <v>12527.938150255441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1</v>
      </c>
      <c r="G131" s="35">
        <f>SUMIFS(WORKING!$AC$3:$AC$6802,WORKING!$A$3:$A$6802,Results!$D$3,WORKING!$B$3:$B$6802,Results!A131,WORKING!$C$3:$C$6802,Results!C131)/1000</f>
        <v>675.04878000000008</v>
      </c>
      <c r="H131" s="35">
        <f t="shared" si="134"/>
        <v>675.04878000000008</v>
      </c>
      <c r="I131" s="187" t="s">
        <v>754</v>
      </c>
      <c r="J131" s="212">
        <v>0</v>
      </c>
      <c r="K131" s="217">
        <f t="shared" si="135"/>
        <v>0</v>
      </c>
      <c r="L131" s="34">
        <f t="shared" si="128"/>
        <v>1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0</v>
      </c>
      <c r="N131" s="57">
        <v>0</v>
      </c>
      <c r="O131" s="57">
        <v>0</v>
      </c>
      <c r="P131" s="61">
        <f t="shared" si="129"/>
        <v>1</v>
      </c>
      <c r="Q131" s="40">
        <f t="shared" si="136"/>
        <v>0</v>
      </c>
      <c r="R131" s="40">
        <f t="shared" si="137"/>
        <v>0</v>
      </c>
      <c r="S131" s="44">
        <f t="shared" si="138"/>
        <v>0</v>
      </c>
      <c r="T131" s="35">
        <f t="shared" si="139"/>
        <v>1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0</v>
      </c>
      <c r="V131" s="57">
        <v>0</v>
      </c>
      <c r="W131" s="57">
        <v>0</v>
      </c>
      <c r="X131" s="61">
        <f t="shared" si="130"/>
        <v>1</v>
      </c>
      <c r="Y131" s="40">
        <f t="shared" si="140"/>
        <v>0</v>
      </c>
      <c r="Z131" s="40">
        <f t="shared" si="141"/>
        <v>0</v>
      </c>
      <c r="AA131" s="44">
        <f t="shared" si="142"/>
        <v>0</v>
      </c>
      <c r="AB131" s="35">
        <f t="shared" si="143"/>
        <v>1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0</v>
      </c>
      <c r="AD131" s="57">
        <v>0</v>
      </c>
      <c r="AE131" s="57">
        <v>0</v>
      </c>
      <c r="AF131" s="61">
        <f t="shared" si="131"/>
        <v>1</v>
      </c>
      <c r="AG131" s="40">
        <f t="shared" si="144"/>
        <v>0</v>
      </c>
      <c r="AH131" s="40">
        <f t="shared" si="145"/>
        <v>0</v>
      </c>
      <c r="AI131" s="44">
        <f t="shared" si="146"/>
        <v>0</v>
      </c>
      <c r="AJ131" s="35">
        <f t="shared" si="132"/>
        <v>1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0</v>
      </c>
      <c r="AL131" s="57">
        <v>0</v>
      </c>
      <c r="AM131" s="57">
        <v>0</v>
      </c>
      <c r="AN131" s="61">
        <f t="shared" si="133"/>
        <v>1</v>
      </c>
      <c r="AO131" s="40">
        <f t="shared" si="147"/>
        <v>0</v>
      </c>
      <c r="AP131" s="40">
        <f t="shared" si="148"/>
        <v>0</v>
      </c>
      <c r="AQ131" s="44">
        <f t="shared" si="149"/>
        <v>0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18</v>
      </c>
      <c r="G132" s="35">
        <f>SUMIFS(WORKING!$AC$3:$AC$6802,WORKING!$A$3:$A$6802,Results!$D$3,WORKING!$B$3:$B$6802,Results!A132,WORKING!$C$3:$C$6802,Results!C132)/1000</f>
        <v>16704.19643</v>
      </c>
      <c r="H132" s="35">
        <f t="shared" si="134"/>
        <v>928.01091277777778</v>
      </c>
      <c r="I132" s="187">
        <v>9</v>
      </c>
      <c r="J132" s="212">
        <v>8234.9220000000005</v>
      </c>
      <c r="K132" s="217">
        <f t="shared" si="135"/>
        <v>914.99133333333339</v>
      </c>
      <c r="L132" s="34">
        <f t="shared" si="128"/>
        <v>9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958.80684776264411</v>
      </c>
      <c r="N132" s="57">
        <v>2</v>
      </c>
      <c r="O132" s="57">
        <v>0</v>
      </c>
      <c r="P132" s="61">
        <f t="shared" si="129"/>
        <v>11</v>
      </c>
      <c r="Q132" s="40">
        <f t="shared" si="136"/>
        <v>1917.6136955252882</v>
      </c>
      <c r="R132" s="40">
        <f t="shared" si="137"/>
        <v>0</v>
      </c>
      <c r="S132" s="44">
        <f t="shared" si="138"/>
        <v>10546.875325389085</v>
      </c>
      <c r="T132" s="35">
        <f t="shared" si="139"/>
        <v>11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1030.9813695883622</v>
      </c>
      <c r="V132" s="57">
        <v>0</v>
      </c>
      <c r="W132" s="57">
        <v>0</v>
      </c>
      <c r="X132" s="61">
        <f t="shared" si="130"/>
        <v>11</v>
      </c>
      <c r="Y132" s="40">
        <f t="shared" si="140"/>
        <v>0</v>
      </c>
      <c r="Z132" s="40">
        <f t="shared" si="141"/>
        <v>0</v>
      </c>
      <c r="AA132" s="44">
        <f t="shared" si="142"/>
        <v>11340.795065471984</v>
      </c>
      <c r="AB132" s="35">
        <f t="shared" si="143"/>
        <v>11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1107.5430153227758</v>
      </c>
      <c r="AD132" s="57">
        <v>0</v>
      </c>
      <c r="AE132" s="57">
        <v>0</v>
      </c>
      <c r="AF132" s="61">
        <f t="shared" si="131"/>
        <v>11</v>
      </c>
      <c r="AG132" s="40">
        <f t="shared" si="144"/>
        <v>0</v>
      </c>
      <c r="AH132" s="40">
        <f t="shared" si="145"/>
        <v>0</v>
      </c>
      <c r="AI132" s="44">
        <f t="shared" si="146"/>
        <v>12182.973168550534</v>
      </c>
      <c r="AJ132" s="35">
        <f t="shared" si="132"/>
        <v>11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1187.5431938559468</v>
      </c>
      <c r="AL132" s="57">
        <v>0</v>
      </c>
      <c r="AM132" s="57">
        <v>0</v>
      </c>
      <c r="AN132" s="61">
        <f t="shared" si="133"/>
        <v>11</v>
      </c>
      <c r="AO132" s="40">
        <f t="shared" si="147"/>
        <v>0</v>
      </c>
      <c r="AP132" s="40">
        <f t="shared" si="148"/>
        <v>0</v>
      </c>
      <c r="AQ132" s="44">
        <f t="shared" si="149"/>
        <v>13062.975132415415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10</v>
      </c>
      <c r="G133" s="35">
        <f>SUMIFS(WORKING!$AC$3:$AC$6802,WORKING!$A$3:$A$6802,Results!$D$3,WORKING!$B$3:$B$6802,Results!A133,WORKING!$C$3:$C$6802,Results!C133)/1000</f>
        <v>12887.217279999999</v>
      </c>
      <c r="H133" s="35">
        <f t="shared" si="134"/>
        <v>1288.721728</v>
      </c>
      <c r="I133" s="187">
        <v>4</v>
      </c>
      <c r="J133" s="212">
        <v>4313.8590000000004</v>
      </c>
      <c r="K133" s="217">
        <f t="shared" si="135"/>
        <v>1078.4647500000001</v>
      </c>
      <c r="L133" s="34">
        <f t="shared" si="128"/>
        <v>4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1130.393872907041</v>
      </c>
      <c r="N133" s="57">
        <v>0</v>
      </c>
      <c r="O133" s="57">
        <v>0</v>
      </c>
      <c r="P133" s="61">
        <f t="shared" si="129"/>
        <v>4</v>
      </c>
      <c r="Q133" s="40">
        <f t="shared" si="136"/>
        <v>0</v>
      </c>
      <c r="R133" s="40">
        <f t="shared" si="137"/>
        <v>0</v>
      </c>
      <c r="S133" s="44">
        <f t="shared" si="138"/>
        <v>4521.5754916281639</v>
      </c>
      <c r="T133" s="35">
        <f t="shared" si="139"/>
        <v>4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1215.7917128884196</v>
      </c>
      <c r="V133" s="57">
        <v>0</v>
      </c>
      <c r="W133" s="57">
        <v>0</v>
      </c>
      <c r="X133" s="61">
        <f t="shared" si="130"/>
        <v>4</v>
      </c>
      <c r="Y133" s="40">
        <f t="shared" si="140"/>
        <v>0</v>
      </c>
      <c r="Z133" s="40">
        <f t="shared" si="141"/>
        <v>0</v>
      </c>
      <c r="AA133" s="44">
        <f t="shared" si="142"/>
        <v>4863.1668515536785</v>
      </c>
      <c r="AB133" s="35">
        <f t="shared" si="143"/>
        <v>4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1306.4074778468644</v>
      </c>
      <c r="AD133" s="57">
        <v>0</v>
      </c>
      <c r="AE133" s="57">
        <v>0</v>
      </c>
      <c r="AF133" s="61">
        <f t="shared" si="131"/>
        <v>4</v>
      </c>
      <c r="AG133" s="40">
        <f t="shared" si="144"/>
        <v>0</v>
      </c>
      <c r="AH133" s="40">
        <f t="shared" si="145"/>
        <v>0</v>
      </c>
      <c r="AI133" s="44">
        <f t="shared" si="146"/>
        <v>5225.6299113874575</v>
      </c>
      <c r="AJ133" s="35">
        <f t="shared" si="132"/>
        <v>4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1401.1259080920784</v>
      </c>
      <c r="AL133" s="57">
        <v>0</v>
      </c>
      <c r="AM133" s="57">
        <v>0</v>
      </c>
      <c r="AN133" s="61">
        <f t="shared" si="133"/>
        <v>4</v>
      </c>
      <c r="AO133" s="40">
        <f t="shared" si="147"/>
        <v>0</v>
      </c>
      <c r="AP133" s="40">
        <f t="shared" si="148"/>
        <v>0</v>
      </c>
      <c r="AQ133" s="44">
        <f t="shared" si="149"/>
        <v>5604.5036323683134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2</v>
      </c>
      <c r="G134" s="35">
        <f>SUMIFS(WORKING!$AC$3:$AC$6802,WORKING!$A$3:$A$6802,Results!$D$3,WORKING!$B$3:$B$6802,Results!A134,WORKING!$C$3:$C$6802,Results!C134)/1000</f>
        <v>3367.4066699999998</v>
      </c>
      <c r="H134" s="35">
        <f t="shared" si="134"/>
        <v>1683.7033349999999</v>
      </c>
      <c r="I134" s="187">
        <v>2</v>
      </c>
      <c r="J134" s="212">
        <v>2613.4229999999998</v>
      </c>
      <c r="K134" s="217">
        <f t="shared" si="135"/>
        <v>1306.7114999999999</v>
      </c>
      <c r="L134" s="34">
        <f t="shared" si="128"/>
        <v>2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1369.3485804792567</v>
      </c>
      <c r="N134" s="57">
        <v>0</v>
      </c>
      <c r="O134" s="57">
        <v>0</v>
      </c>
      <c r="P134" s="61">
        <f t="shared" si="129"/>
        <v>2</v>
      </c>
      <c r="Q134" s="40">
        <f t="shared" si="136"/>
        <v>0</v>
      </c>
      <c r="R134" s="40">
        <f t="shared" si="137"/>
        <v>0</v>
      </c>
      <c r="S134" s="44">
        <f t="shared" si="138"/>
        <v>2738.6971609585135</v>
      </c>
      <c r="T134" s="35">
        <f t="shared" si="139"/>
        <v>2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1472.4951139424945</v>
      </c>
      <c r="V134" s="57">
        <v>0</v>
      </c>
      <c r="W134" s="57">
        <v>0</v>
      </c>
      <c r="X134" s="61">
        <f t="shared" si="130"/>
        <v>2</v>
      </c>
      <c r="Y134" s="40">
        <f t="shared" si="140"/>
        <v>0</v>
      </c>
      <c r="Z134" s="40">
        <f t="shared" si="141"/>
        <v>0</v>
      </c>
      <c r="AA134" s="44">
        <f t="shared" si="142"/>
        <v>2944.9902278849891</v>
      </c>
      <c r="AB134" s="35">
        <f t="shared" si="143"/>
        <v>2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1581.9174023878891</v>
      </c>
      <c r="AD134" s="57">
        <v>0</v>
      </c>
      <c r="AE134" s="57">
        <v>0</v>
      </c>
      <c r="AF134" s="61">
        <f t="shared" si="131"/>
        <v>2</v>
      </c>
      <c r="AG134" s="40">
        <f t="shared" si="144"/>
        <v>0</v>
      </c>
      <c r="AH134" s="40">
        <f t="shared" si="145"/>
        <v>0</v>
      </c>
      <c r="AI134" s="44">
        <f t="shared" si="146"/>
        <v>3163.8348047757781</v>
      </c>
      <c r="AJ134" s="35">
        <f t="shared" si="132"/>
        <v>2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1696.2613716542558</v>
      </c>
      <c r="AL134" s="57">
        <v>0</v>
      </c>
      <c r="AM134" s="57">
        <v>0</v>
      </c>
      <c r="AN134" s="61">
        <f t="shared" si="133"/>
        <v>2</v>
      </c>
      <c r="AO134" s="40">
        <f t="shared" si="147"/>
        <v>0</v>
      </c>
      <c r="AP134" s="40">
        <f t="shared" si="148"/>
        <v>0</v>
      </c>
      <c r="AQ134" s="44">
        <f t="shared" si="149"/>
        <v>3392.5227433085115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84</v>
      </c>
      <c r="G140" s="41">
        <f>SUM(G120:G139)</f>
        <v>53461.078599999993</v>
      </c>
      <c r="H140" s="41">
        <f>IFERROR(G140/F140,0)</f>
        <v>636.44141190476182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48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29396.299899999998</v>
      </c>
      <c r="K140" s="41">
        <f>IFERROR(J140/I140,"")</f>
        <v>612.4229145833333</v>
      </c>
      <c r="L140" s="41">
        <f>SUM(L120:L139)</f>
        <v>48</v>
      </c>
      <c r="M140" s="41">
        <f>IFERROR(S140/P140,0)</f>
        <v>666.14230023664038</v>
      </c>
      <c r="N140" s="41">
        <f t="shared" ref="N140:T140" si="151">SUM(N120:N139)</f>
        <v>3</v>
      </c>
      <c r="O140" s="41">
        <f t="shared" si="151"/>
        <v>0</v>
      </c>
      <c r="P140" s="41">
        <f t="shared" si="151"/>
        <v>51</v>
      </c>
      <c r="Q140" s="41">
        <f t="shared" si="151"/>
        <v>2619.6734418047308</v>
      </c>
      <c r="R140" s="41">
        <f t="shared" si="151"/>
        <v>0</v>
      </c>
      <c r="S140" s="45">
        <f t="shared" si="151"/>
        <v>33973.257312068657</v>
      </c>
      <c r="T140" s="41">
        <f t="shared" si="151"/>
        <v>51</v>
      </c>
      <c r="U140" s="41">
        <f>IFERROR(AA140/X140,0)</f>
        <v>728.13840203148447</v>
      </c>
      <c r="V140" s="41">
        <f t="shared" ref="V140:AB140" si="152">SUM(V120:V139)</f>
        <v>0</v>
      </c>
      <c r="W140" s="41">
        <f t="shared" si="152"/>
        <v>1</v>
      </c>
      <c r="X140" s="41">
        <f t="shared" si="152"/>
        <v>50</v>
      </c>
      <c r="Y140" s="41">
        <f t="shared" si="152"/>
        <v>0</v>
      </c>
      <c r="Z140" s="41">
        <f t="shared" si="152"/>
        <v>-292.20378111959934</v>
      </c>
      <c r="AA140" s="45">
        <f t="shared" si="152"/>
        <v>36406.920101574222</v>
      </c>
      <c r="AB140" s="41">
        <f t="shared" si="152"/>
        <v>50</v>
      </c>
      <c r="AC140" s="41">
        <f>IFERROR(AI140/AF140,0)</f>
        <v>785.80858877757123</v>
      </c>
      <c r="AD140" s="41">
        <f t="shared" ref="AD140:AJ140" si="153">SUM(AD120:AD139)</f>
        <v>0</v>
      </c>
      <c r="AE140" s="41">
        <f t="shared" si="153"/>
        <v>0</v>
      </c>
      <c r="AF140" s="41">
        <f t="shared" si="153"/>
        <v>50</v>
      </c>
      <c r="AG140" s="41">
        <f t="shared" si="153"/>
        <v>0</v>
      </c>
      <c r="AH140" s="41">
        <f t="shared" si="153"/>
        <v>0</v>
      </c>
      <c r="AI140" s="45">
        <f t="shared" si="153"/>
        <v>39290.429438878564</v>
      </c>
      <c r="AJ140" s="41">
        <f t="shared" si="153"/>
        <v>50</v>
      </c>
      <c r="AK140" s="41">
        <f>IFERROR(AQ140/AN140,0)</f>
        <v>846.47109200889884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50</v>
      </c>
      <c r="AO140" s="41">
        <f t="shared" si="154"/>
        <v>0</v>
      </c>
      <c r="AP140" s="41">
        <f t="shared" si="154"/>
        <v>0</v>
      </c>
      <c r="AQ140" s="45">
        <f t="shared" si="154"/>
        <v>42323.554600444942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33211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35647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35533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38233.508000000002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-762.25731206865748</v>
      </c>
      <c r="T142" s="39"/>
      <c r="U142" s="39"/>
      <c r="V142" s="53"/>
      <c r="W142" s="53"/>
      <c r="X142" s="110"/>
      <c r="Y142" s="39"/>
      <c r="Z142" s="39"/>
      <c r="AA142" s="54">
        <f>AA141-AA140</f>
        <v>-759.92010157422192</v>
      </c>
      <c r="AB142" s="39"/>
      <c r="AC142" s="53"/>
      <c r="AD142" s="53"/>
      <c r="AE142" s="110"/>
      <c r="AF142" s="39"/>
      <c r="AG142" s="39"/>
      <c r="AH142" s="39"/>
      <c r="AI142" s="54">
        <f>AI141-AI140</f>
        <v>-3757.4294388785638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-4090.0466004449409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National Disaster Management Centre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46.370699999999992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0</v>
      </c>
      <c r="G152" s="35">
        <f>SUMIFS(WORKING!$AC$3:$AC$6802,WORKING!$A$3:$A$6802,Results!$D$3,WORKING!$B$3:$B$6802,Results!A152,WORKING!$C$3:$C$6802,Results!C152)/1000</f>
        <v>0</v>
      </c>
      <c r="H152" s="35">
        <f t="shared" si="161"/>
        <v>0</v>
      </c>
      <c r="I152" s="187" t="s">
        <v>754</v>
      </c>
      <c r="J152" s="212" t="s">
        <v>754</v>
      </c>
      <c r="K152" s="217" t="str">
        <f t="shared" si="162"/>
        <v/>
      </c>
      <c r="L152" s="34">
        <f t="shared" si="155"/>
        <v>0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0</v>
      </c>
      <c r="N152" s="57">
        <v>0</v>
      </c>
      <c r="O152" s="57">
        <v>0</v>
      </c>
      <c r="P152" s="61">
        <f t="shared" si="156"/>
        <v>0</v>
      </c>
      <c r="Q152" s="40">
        <f t="shared" si="163"/>
        <v>0</v>
      </c>
      <c r="R152" s="40">
        <f t="shared" si="164"/>
        <v>0</v>
      </c>
      <c r="S152" s="44">
        <f t="shared" si="165"/>
        <v>0</v>
      </c>
      <c r="T152" s="35">
        <f t="shared" si="166"/>
        <v>0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0</v>
      </c>
      <c r="V152" s="57">
        <v>0</v>
      </c>
      <c r="W152" s="57">
        <v>0</v>
      </c>
      <c r="X152" s="61">
        <f t="shared" si="157"/>
        <v>0</v>
      </c>
      <c r="Y152" s="40">
        <f t="shared" si="167"/>
        <v>0</v>
      </c>
      <c r="Z152" s="40">
        <f t="shared" si="168"/>
        <v>0</v>
      </c>
      <c r="AA152" s="44">
        <f t="shared" si="169"/>
        <v>0</v>
      </c>
      <c r="AB152" s="35">
        <f t="shared" si="170"/>
        <v>0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0</v>
      </c>
      <c r="AD152" s="57">
        <v>0</v>
      </c>
      <c r="AE152" s="57">
        <v>0</v>
      </c>
      <c r="AF152" s="61">
        <f t="shared" si="158"/>
        <v>0</v>
      </c>
      <c r="AG152" s="40">
        <f t="shared" si="171"/>
        <v>0</v>
      </c>
      <c r="AH152" s="40">
        <f t="shared" si="172"/>
        <v>0</v>
      </c>
      <c r="AI152" s="44">
        <f t="shared" si="173"/>
        <v>0</v>
      </c>
      <c r="AJ152" s="35">
        <f t="shared" si="159"/>
        <v>0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0</v>
      </c>
      <c r="AL152" s="57">
        <v>0</v>
      </c>
      <c r="AM152" s="57">
        <v>0</v>
      </c>
      <c r="AN152" s="61">
        <f t="shared" si="160"/>
        <v>0</v>
      </c>
      <c r="AO152" s="40">
        <f t="shared" si="174"/>
        <v>0</v>
      </c>
      <c r="AP152" s="40">
        <f t="shared" si="175"/>
        <v>0</v>
      </c>
      <c r="AQ152" s="44">
        <f t="shared" si="176"/>
        <v>0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3</v>
      </c>
      <c r="G153" s="35">
        <f>SUMIFS(WORKING!$AC$3:$AC$6802,WORKING!$A$3:$A$6802,Results!$D$3,WORKING!$B$3:$B$6802,Results!A153,WORKING!$C$3:$C$6802,Results!C153)/1000</f>
        <v>1084.4634799999999</v>
      </c>
      <c r="H153" s="35">
        <f t="shared" si="161"/>
        <v>361.48782666666665</v>
      </c>
      <c r="I153" s="187">
        <v>3</v>
      </c>
      <c r="J153" s="212">
        <v>717.31829999999991</v>
      </c>
      <c r="K153" s="217">
        <f t="shared" si="162"/>
        <v>239.10609999999997</v>
      </c>
      <c r="L153" s="34">
        <f t="shared" si="155"/>
        <v>3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260.14718138634254</v>
      </c>
      <c r="N153" s="57">
        <v>0</v>
      </c>
      <c r="O153" s="57">
        <v>0</v>
      </c>
      <c r="P153" s="61">
        <f t="shared" si="156"/>
        <v>3</v>
      </c>
      <c r="Q153" s="40">
        <f t="shared" si="163"/>
        <v>0</v>
      </c>
      <c r="R153" s="40">
        <f t="shared" si="164"/>
        <v>0</v>
      </c>
      <c r="S153" s="44">
        <f t="shared" si="165"/>
        <v>780.44154415902767</v>
      </c>
      <c r="T153" s="35">
        <f t="shared" si="166"/>
        <v>3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282.22456076338011</v>
      </c>
      <c r="V153" s="57">
        <v>0</v>
      </c>
      <c r="W153" s="57">
        <v>0</v>
      </c>
      <c r="X153" s="61">
        <f t="shared" si="157"/>
        <v>3</v>
      </c>
      <c r="Y153" s="40">
        <f t="shared" si="167"/>
        <v>0</v>
      </c>
      <c r="Z153" s="40">
        <f t="shared" si="168"/>
        <v>0</v>
      </c>
      <c r="AA153" s="44">
        <f t="shared" si="169"/>
        <v>846.67368229014028</v>
      </c>
      <c r="AB153" s="35">
        <f t="shared" si="170"/>
        <v>3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305.88951349231712</v>
      </c>
      <c r="AD153" s="57">
        <v>0</v>
      </c>
      <c r="AE153" s="57">
        <v>0</v>
      </c>
      <c r="AF153" s="61">
        <f t="shared" si="158"/>
        <v>3</v>
      </c>
      <c r="AG153" s="40">
        <f t="shared" si="171"/>
        <v>0</v>
      </c>
      <c r="AH153" s="40">
        <f t="shared" si="172"/>
        <v>0</v>
      </c>
      <c r="AI153" s="44">
        <f t="shared" si="173"/>
        <v>917.66854047695142</v>
      </c>
      <c r="AJ153" s="35">
        <f t="shared" si="159"/>
        <v>3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330.91879616949586</v>
      </c>
      <c r="AL153" s="57">
        <v>0</v>
      </c>
      <c r="AM153" s="57">
        <v>0</v>
      </c>
      <c r="AN153" s="61">
        <f t="shared" si="160"/>
        <v>3</v>
      </c>
      <c r="AO153" s="40">
        <f t="shared" si="174"/>
        <v>0</v>
      </c>
      <c r="AP153" s="40">
        <f t="shared" si="175"/>
        <v>0</v>
      </c>
      <c r="AQ153" s="44">
        <f t="shared" si="176"/>
        <v>992.75638850848759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3</v>
      </c>
      <c r="G154" s="35">
        <f>SUMIFS(WORKING!$AC$3:$AC$6802,WORKING!$A$3:$A$6802,Results!$D$3,WORKING!$B$3:$B$6802,Results!A154,WORKING!$C$3:$C$6802,Results!C154)/1000</f>
        <v>512.82902999999999</v>
      </c>
      <c r="H154" s="35">
        <f t="shared" si="161"/>
        <v>170.94300999999999</v>
      </c>
      <c r="I154" s="187">
        <v>3</v>
      </c>
      <c r="J154" s="212">
        <v>868.00734000000011</v>
      </c>
      <c r="K154" s="217">
        <f t="shared" si="162"/>
        <v>289.33578000000006</v>
      </c>
      <c r="L154" s="34">
        <f t="shared" si="155"/>
        <v>3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314.89343948512737</v>
      </c>
      <c r="N154" s="57">
        <v>0</v>
      </c>
      <c r="O154" s="57">
        <v>0</v>
      </c>
      <c r="P154" s="61">
        <f t="shared" si="156"/>
        <v>3</v>
      </c>
      <c r="Q154" s="40">
        <f t="shared" si="163"/>
        <v>0</v>
      </c>
      <c r="R154" s="40">
        <f t="shared" si="164"/>
        <v>0</v>
      </c>
      <c r="S154" s="44">
        <f t="shared" si="165"/>
        <v>944.68031845538212</v>
      </c>
      <c r="T154" s="35">
        <f t="shared" si="166"/>
        <v>3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341.65022431301668</v>
      </c>
      <c r="V154" s="57">
        <v>0</v>
      </c>
      <c r="W154" s="57">
        <v>0</v>
      </c>
      <c r="X154" s="61">
        <f t="shared" si="157"/>
        <v>3</v>
      </c>
      <c r="Y154" s="40">
        <f t="shared" si="167"/>
        <v>0</v>
      </c>
      <c r="Z154" s="40">
        <f t="shared" si="168"/>
        <v>0</v>
      </c>
      <c r="AA154" s="44">
        <f t="shared" si="169"/>
        <v>1024.95067293905</v>
      </c>
      <c r="AB154" s="35">
        <f t="shared" si="170"/>
        <v>3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370.3341002229933</v>
      </c>
      <c r="AD154" s="57">
        <v>0</v>
      </c>
      <c r="AE154" s="57">
        <v>0</v>
      </c>
      <c r="AF154" s="61">
        <f t="shared" si="158"/>
        <v>3</v>
      </c>
      <c r="AG154" s="40">
        <f t="shared" si="171"/>
        <v>0</v>
      </c>
      <c r="AH154" s="40">
        <f t="shared" si="172"/>
        <v>0</v>
      </c>
      <c r="AI154" s="44">
        <f t="shared" si="173"/>
        <v>1111.0023006689798</v>
      </c>
      <c r="AJ154" s="35">
        <f t="shared" si="159"/>
        <v>3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400.67509396987396</v>
      </c>
      <c r="AL154" s="57">
        <v>0</v>
      </c>
      <c r="AM154" s="57">
        <v>0</v>
      </c>
      <c r="AN154" s="61">
        <f t="shared" si="160"/>
        <v>3</v>
      </c>
      <c r="AO154" s="40">
        <f t="shared" si="174"/>
        <v>0</v>
      </c>
      <c r="AP154" s="40">
        <f t="shared" si="175"/>
        <v>0</v>
      </c>
      <c r="AQ154" s="44">
        <f t="shared" si="176"/>
        <v>1202.0252819096218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2</v>
      </c>
      <c r="G155" s="35">
        <f>SUMIFS(WORKING!$AC$3:$AC$6802,WORKING!$A$3:$A$6802,Results!$D$3,WORKING!$B$3:$B$6802,Results!A155,WORKING!$C$3:$C$6802,Results!C155)/1000</f>
        <v>705.30356999999992</v>
      </c>
      <c r="H155" s="35">
        <f t="shared" si="161"/>
        <v>352.65178499999996</v>
      </c>
      <c r="I155" s="187">
        <v>2</v>
      </c>
      <c r="J155" s="212">
        <v>780.50132999999994</v>
      </c>
      <c r="K155" s="217">
        <f t="shared" si="162"/>
        <v>390.25066499999997</v>
      </c>
      <c r="L155" s="34">
        <f t="shared" si="155"/>
        <v>2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425.48621426731501</v>
      </c>
      <c r="N155" s="57">
        <v>0</v>
      </c>
      <c r="O155" s="57">
        <v>0</v>
      </c>
      <c r="P155" s="61">
        <f t="shared" si="156"/>
        <v>2</v>
      </c>
      <c r="Q155" s="40">
        <f t="shared" si="163"/>
        <v>0</v>
      </c>
      <c r="R155" s="40">
        <f t="shared" si="164"/>
        <v>0</v>
      </c>
      <c r="S155" s="44">
        <f t="shared" si="165"/>
        <v>850.97242853463001</v>
      </c>
      <c r="T155" s="35">
        <f t="shared" si="166"/>
        <v>2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461.87308948539237</v>
      </c>
      <c r="V155" s="57">
        <v>0</v>
      </c>
      <c r="W155" s="57">
        <v>0</v>
      </c>
      <c r="X155" s="61">
        <f t="shared" si="157"/>
        <v>2</v>
      </c>
      <c r="Y155" s="40">
        <f t="shared" si="167"/>
        <v>0</v>
      </c>
      <c r="Z155" s="40">
        <f t="shared" si="168"/>
        <v>0</v>
      </c>
      <c r="AA155" s="44">
        <f t="shared" si="169"/>
        <v>923.74617897078474</v>
      </c>
      <c r="AB155" s="35">
        <f t="shared" si="170"/>
        <v>2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500.90326742571335</v>
      </c>
      <c r="AD155" s="57">
        <v>0</v>
      </c>
      <c r="AE155" s="57">
        <v>0</v>
      </c>
      <c r="AF155" s="61">
        <f t="shared" si="158"/>
        <v>2</v>
      </c>
      <c r="AG155" s="40">
        <f t="shared" si="171"/>
        <v>0</v>
      </c>
      <c r="AH155" s="40">
        <f t="shared" si="172"/>
        <v>0</v>
      </c>
      <c r="AI155" s="44">
        <f t="shared" si="173"/>
        <v>1001.8065348514267</v>
      </c>
      <c r="AJ155" s="35">
        <f t="shared" si="159"/>
        <v>2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542.2156005100361</v>
      </c>
      <c r="AL155" s="57">
        <v>0</v>
      </c>
      <c r="AM155" s="57">
        <v>0</v>
      </c>
      <c r="AN155" s="61">
        <f t="shared" si="160"/>
        <v>2</v>
      </c>
      <c r="AO155" s="40">
        <f t="shared" si="174"/>
        <v>0</v>
      </c>
      <c r="AP155" s="40">
        <f t="shared" si="175"/>
        <v>0</v>
      </c>
      <c r="AQ155" s="44">
        <f t="shared" si="176"/>
        <v>1084.4312010200722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6</v>
      </c>
      <c r="G156" s="35">
        <f>SUMIFS(WORKING!$AC$3:$AC$6802,WORKING!$A$3:$A$6802,Results!$D$3,WORKING!$B$3:$B$6802,Results!A156,WORKING!$C$3:$C$6802,Results!C156)/1000</f>
        <v>2450.8222299999993</v>
      </c>
      <c r="H156" s="35">
        <f t="shared" si="161"/>
        <v>408.47037166666655</v>
      </c>
      <c r="I156" s="187">
        <v>5</v>
      </c>
      <c r="J156" s="212">
        <v>2255.32962</v>
      </c>
      <c r="K156" s="217">
        <f t="shared" si="162"/>
        <v>451.065924</v>
      </c>
      <c r="L156" s="34">
        <f t="shared" si="155"/>
        <v>5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491.34538502282555</v>
      </c>
      <c r="N156" s="57">
        <v>0</v>
      </c>
      <c r="O156" s="57">
        <v>0</v>
      </c>
      <c r="P156" s="61">
        <f t="shared" si="156"/>
        <v>5</v>
      </c>
      <c r="Q156" s="40">
        <f t="shared" si="163"/>
        <v>0</v>
      </c>
      <c r="R156" s="40">
        <f t="shared" si="164"/>
        <v>0</v>
      </c>
      <c r="S156" s="44">
        <f t="shared" si="165"/>
        <v>2456.7269251141279</v>
      </c>
      <c r="T156" s="35">
        <f t="shared" si="166"/>
        <v>5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533.22920697037171</v>
      </c>
      <c r="V156" s="57">
        <v>0</v>
      </c>
      <c r="W156" s="57">
        <v>0</v>
      </c>
      <c r="X156" s="61">
        <f t="shared" si="157"/>
        <v>5</v>
      </c>
      <c r="Y156" s="40">
        <f t="shared" si="167"/>
        <v>0</v>
      </c>
      <c r="Z156" s="40">
        <f t="shared" si="168"/>
        <v>0</v>
      </c>
      <c r="AA156" s="44">
        <f t="shared" si="169"/>
        <v>2666.1460348518585</v>
      </c>
      <c r="AB156" s="35">
        <f t="shared" si="170"/>
        <v>5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578.1425288028255</v>
      </c>
      <c r="AD156" s="57">
        <v>0</v>
      </c>
      <c r="AE156" s="57">
        <v>0</v>
      </c>
      <c r="AF156" s="61">
        <f t="shared" si="158"/>
        <v>5</v>
      </c>
      <c r="AG156" s="40">
        <f t="shared" si="171"/>
        <v>0</v>
      </c>
      <c r="AH156" s="40">
        <f t="shared" si="172"/>
        <v>0</v>
      </c>
      <c r="AI156" s="44">
        <f t="shared" si="173"/>
        <v>2890.7126440141274</v>
      </c>
      <c r="AJ156" s="35">
        <f t="shared" si="159"/>
        <v>5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625.66613095931427</v>
      </c>
      <c r="AL156" s="57">
        <v>0</v>
      </c>
      <c r="AM156" s="57">
        <v>0</v>
      </c>
      <c r="AN156" s="61">
        <f t="shared" si="160"/>
        <v>5</v>
      </c>
      <c r="AO156" s="40">
        <f t="shared" si="174"/>
        <v>0</v>
      </c>
      <c r="AP156" s="40">
        <f t="shared" si="175"/>
        <v>0</v>
      </c>
      <c r="AQ156" s="44">
        <f t="shared" si="176"/>
        <v>3128.3306547965713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>
        <v>0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5</v>
      </c>
      <c r="G158" s="35">
        <f>SUMIFS(WORKING!$AC$3:$AC$6802,WORKING!$A$3:$A$6802,Results!$D$3,WORKING!$B$3:$B$6802,Results!A158,WORKING!$C$3:$C$6802,Results!C158)/1000</f>
        <v>3265.6402600000001</v>
      </c>
      <c r="H158" s="35">
        <f t="shared" si="161"/>
        <v>653.12805200000003</v>
      </c>
      <c r="I158" s="187">
        <v>5</v>
      </c>
      <c r="J158" s="212">
        <v>3219.69</v>
      </c>
      <c r="K158" s="217">
        <f t="shared" si="162"/>
        <v>643.93799999999999</v>
      </c>
      <c r="L158" s="34">
        <f t="shared" si="155"/>
        <v>5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703.13081763340824</v>
      </c>
      <c r="N158" s="57">
        <v>1</v>
      </c>
      <c r="O158" s="57">
        <v>0</v>
      </c>
      <c r="P158" s="61">
        <f t="shared" si="156"/>
        <v>6</v>
      </c>
      <c r="Q158" s="40">
        <f t="shared" si="163"/>
        <v>703.13081763340824</v>
      </c>
      <c r="R158" s="40">
        <f t="shared" si="164"/>
        <v>0</v>
      </c>
      <c r="S158" s="44">
        <f t="shared" si="165"/>
        <v>4218.7849058004495</v>
      </c>
      <c r="T158" s="35">
        <f t="shared" si="166"/>
        <v>6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763.48360977771426</v>
      </c>
      <c r="V158" s="57">
        <v>0</v>
      </c>
      <c r="W158" s="57">
        <v>0</v>
      </c>
      <c r="X158" s="61">
        <f t="shared" si="157"/>
        <v>6</v>
      </c>
      <c r="Y158" s="40">
        <f t="shared" si="167"/>
        <v>0</v>
      </c>
      <c r="Z158" s="40">
        <f t="shared" si="168"/>
        <v>0</v>
      </c>
      <c r="AA158" s="44">
        <f t="shared" si="169"/>
        <v>4580.9016586662856</v>
      </c>
      <c r="AB158" s="35">
        <f t="shared" si="170"/>
        <v>6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828.24196392681756</v>
      </c>
      <c r="AD158" s="57">
        <v>0</v>
      </c>
      <c r="AE158" s="57">
        <v>0</v>
      </c>
      <c r="AF158" s="61">
        <f t="shared" si="158"/>
        <v>6</v>
      </c>
      <c r="AG158" s="40">
        <f t="shared" si="171"/>
        <v>0</v>
      </c>
      <c r="AH158" s="40">
        <f t="shared" si="172"/>
        <v>0</v>
      </c>
      <c r="AI158" s="44">
        <f t="shared" si="173"/>
        <v>4969.4517835609058</v>
      </c>
      <c r="AJ158" s="35">
        <f t="shared" si="159"/>
        <v>6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896.81209668525298</v>
      </c>
      <c r="AL158" s="57">
        <v>0</v>
      </c>
      <c r="AM158" s="57">
        <v>0</v>
      </c>
      <c r="AN158" s="61">
        <f t="shared" si="160"/>
        <v>6</v>
      </c>
      <c r="AO158" s="40">
        <f t="shared" si="174"/>
        <v>0</v>
      </c>
      <c r="AP158" s="40">
        <f t="shared" si="175"/>
        <v>0</v>
      </c>
      <c r="AQ158" s="44">
        <f t="shared" si="176"/>
        <v>5380.8725801115179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2</v>
      </c>
      <c r="G159" s="35">
        <f>SUMIFS(WORKING!$AC$3:$AC$6802,WORKING!$A$3:$A$6802,Results!$D$3,WORKING!$B$3:$B$6802,Results!A159,WORKING!$C$3:$C$6802,Results!C159)/1000</f>
        <v>1398.9399600000002</v>
      </c>
      <c r="H159" s="35">
        <f t="shared" si="161"/>
        <v>699.46998000000008</v>
      </c>
      <c r="I159" s="187">
        <v>2</v>
      </c>
      <c r="J159" s="212">
        <v>1705.5</v>
      </c>
      <c r="K159" s="217">
        <f t="shared" si="162"/>
        <v>852.75</v>
      </c>
      <c r="L159" s="34">
        <f t="shared" si="155"/>
        <v>2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931.10955566415385</v>
      </c>
      <c r="N159" s="57">
        <v>0</v>
      </c>
      <c r="O159" s="57">
        <v>0</v>
      </c>
      <c r="P159" s="61">
        <f t="shared" si="156"/>
        <v>2</v>
      </c>
      <c r="Q159" s="40">
        <f t="shared" si="163"/>
        <v>0</v>
      </c>
      <c r="R159" s="40">
        <f t="shared" si="164"/>
        <v>0</v>
      </c>
      <c r="S159" s="44">
        <f t="shared" si="165"/>
        <v>1862.2191113283077</v>
      </c>
      <c r="T159" s="35">
        <f t="shared" si="166"/>
        <v>2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1011.0004424506052</v>
      </c>
      <c r="V159" s="57">
        <v>2</v>
      </c>
      <c r="W159" s="57">
        <v>0</v>
      </c>
      <c r="X159" s="61">
        <f t="shared" si="157"/>
        <v>4</v>
      </c>
      <c r="Y159" s="40">
        <f t="shared" si="167"/>
        <v>2022.0008849012104</v>
      </c>
      <c r="Z159" s="40">
        <f t="shared" si="168"/>
        <v>0</v>
      </c>
      <c r="AA159" s="44">
        <f t="shared" si="169"/>
        <v>4044.0017698024208</v>
      </c>
      <c r="AB159" s="35">
        <f t="shared" si="170"/>
        <v>4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1096.7201811174548</v>
      </c>
      <c r="AD159" s="57">
        <v>0</v>
      </c>
      <c r="AE159" s="57">
        <v>2</v>
      </c>
      <c r="AF159" s="61">
        <f t="shared" si="158"/>
        <v>2</v>
      </c>
      <c r="AG159" s="40">
        <f t="shared" si="171"/>
        <v>0</v>
      </c>
      <c r="AH159" s="40">
        <f t="shared" si="172"/>
        <v>-2193.4403622349096</v>
      </c>
      <c r="AI159" s="44">
        <f t="shared" si="173"/>
        <v>2193.4403622349096</v>
      </c>
      <c r="AJ159" s="35">
        <f t="shared" si="159"/>
        <v>2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1187.4820098147061</v>
      </c>
      <c r="AL159" s="57">
        <v>0</v>
      </c>
      <c r="AM159" s="57">
        <v>0</v>
      </c>
      <c r="AN159" s="61">
        <f t="shared" si="160"/>
        <v>2</v>
      </c>
      <c r="AO159" s="40">
        <f t="shared" si="174"/>
        <v>0</v>
      </c>
      <c r="AP159" s="40">
        <f t="shared" si="175"/>
        <v>0</v>
      </c>
      <c r="AQ159" s="44">
        <f t="shared" si="176"/>
        <v>2374.9640196294122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6</v>
      </c>
      <c r="G160" s="35">
        <f>SUMIFS(WORKING!$AC$3:$AC$6802,WORKING!$A$3:$A$6802,Results!$D$3,WORKING!$B$3:$B$6802,Results!A160,WORKING!$C$3:$C$6802,Results!C160)/1000</f>
        <v>5386.7959000000001</v>
      </c>
      <c r="H160" s="35">
        <f t="shared" si="161"/>
        <v>897.79931666666664</v>
      </c>
      <c r="I160" s="187">
        <v>6</v>
      </c>
      <c r="J160" s="212">
        <v>5356.1760000000004</v>
      </c>
      <c r="K160" s="217">
        <f t="shared" si="162"/>
        <v>892.69600000000003</v>
      </c>
      <c r="L160" s="34">
        <f t="shared" si="155"/>
        <v>6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935.3691203105185</v>
      </c>
      <c r="N160" s="57">
        <v>0</v>
      </c>
      <c r="O160" s="57">
        <v>0</v>
      </c>
      <c r="P160" s="61">
        <f t="shared" si="156"/>
        <v>6</v>
      </c>
      <c r="Q160" s="40">
        <f t="shared" si="163"/>
        <v>0</v>
      </c>
      <c r="R160" s="40">
        <f t="shared" si="164"/>
        <v>0</v>
      </c>
      <c r="S160" s="44">
        <f t="shared" si="165"/>
        <v>5612.2147218631108</v>
      </c>
      <c r="T160" s="35">
        <f t="shared" si="166"/>
        <v>6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1005.6989843211492</v>
      </c>
      <c r="V160" s="57">
        <v>1</v>
      </c>
      <c r="W160" s="57">
        <v>0</v>
      </c>
      <c r="X160" s="61">
        <f t="shared" si="157"/>
        <v>7</v>
      </c>
      <c r="Y160" s="40">
        <f t="shared" si="167"/>
        <v>1005.6989843211492</v>
      </c>
      <c r="Z160" s="40">
        <f t="shared" si="168"/>
        <v>0</v>
      </c>
      <c r="AA160" s="44">
        <f t="shared" si="169"/>
        <v>7039.8928902480438</v>
      </c>
      <c r="AB160" s="35">
        <f t="shared" si="170"/>
        <v>7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1080.296799900874</v>
      </c>
      <c r="AD160" s="57">
        <v>0</v>
      </c>
      <c r="AE160" s="57">
        <v>1</v>
      </c>
      <c r="AF160" s="61">
        <f t="shared" si="158"/>
        <v>6</v>
      </c>
      <c r="AG160" s="40">
        <f t="shared" si="171"/>
        <v>0</v>
      </c>
      <c r="AH160" s="40">
        <f t="shared" si="172"/>
        <v>-1080.296799900874</v>
      </c>
      <c r="AI160" s="44">
        <f t="shared" si="173"/>
        <v>6481.7807994052437</v>
      </c>
      <c r="AJ160" s="35">
        <f t="shared" si="159"/>
        <v>6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1158.2363612437957</v>
      </c>
      <c r="AL160" s="57">
        <v>0</v>
      </c>
      <c r="AM160" s="57">
        <v>0</v>
      </c>
      <c r="AN160" s="61">
        <f t="shared" si="160"/>
        <v>6</v>
      </c>
      <c r="AO160" s="40">
        <f t="shared" si="174"/>
        <v>0</v>
      </c>
      <c r="AP160" s="40">
        <f t="shared" si="175"/>
        <v>0</v>
      </c>
      <c r="AQ160" s="44">
        <f t="shared" si="176"/>
        <v>6949.4181674627744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3</v>
      </c>
      <c r="G161" s="35">
        <f>SUMIFS(WORKING!$AC$3:$AC$6802,WORKING!$A$3:$A$6802,Results!$D$3,WORKING!$B$3:$B$6802,Results!A161,WORKING!$C$3:$C$6802,Results!C161)/1000</f>
        <v>4475.42868</v>
      </c>
      <c r="H161" s="35">
        <f t="shared" si="161"/>
        <v>1491.8095599999999</v>
      </c>
      <c r="I161" s="187">
        <v>3</v>
      </c>
      <c r="J161" s="212">
        <v>3404.1930000000002</v>
      </c>
      <c r="K161" s="217">
        <f t="shared" si="162"/>
        <v>1134.731</v>
      </c>
      <c r="L161" s="34">
        <f t="shared" si="155"/>
        <v>3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1189.4349620046546</v>
      </c>
      <c r="N161" s="57">
        <v>0</v>
      </c>
      <c r="O161" s="57">
        <v>0</v>
      </c>
      <c r="P161" s="61">
        <f t="shared" si="156"/>
        <v>3</v>
      </c>
      <c r="Q161" s="40">
        <f t="shared" si="163"/>
        <v>0</v>
      </c>
      <c r="R161" s="40">
        <f t="shared" si="164"/>
        <v>0</v>
      </c>
      <c r="S161" s="44">
        <f t="shared" si="165"/>
        <v>3568.3048860139638</v>
      </c>
      <c r="T161" s="35">
        <f t="shared" si="166"/>
        <v>3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1279.3636995160459</v>
      </c>
      <c r="V161" s="57">
        <v>0</v>
      </c>
      <c r="W161" s="57">
        <v>0</v>
      </c>
      <c r="X161" s="61">
        <f t="shared" si="157"/>
        <v>3</v>
      </c>
      <c r="Y161" s="40">
        <f t="shared" si="167"/>
        <v>0</v>
      </c>
      <c r="Z161" s="40">
        <f t="shared" si="168"/>
        <v>0</v>
      </c>
      <c r="AA161" s="44">
        <f t="shared" si="169"/>
        <v>3838.0910985481378</v>
      </c>
      <c r="AB161" s="35">
        <f t="shared" si="170"/>
        <v>3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1374.7934135463574</v>
      </c>
      <c r="AD161" s="57">
        <v>0</v>
      </c>
      <c r="AE161" s="57">
        <v>0</v>
      </c>
      <c r="AF161" s="61">
        <f t="shared" si="158"/>
        <v>3</v>
      </c>
      <c r="AG161" s="40">
        <f t="shared" si="171"/>
        <v>0</v>
      </c>
      <c r="AH161" s="40">
        <f t="shared" si="172"/>
        <v>0</v>
      </c>
      <c r="AI161" s="44">
        <f t="shared" si="173"/>
        <v>4124.3802406390723</v>
      </c>
      <c r="AJ161" s="35">
        <f t="shared" si="159"/>
        <v>3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1474.5513086142096</v>
      </c>
      <c r="AL161" s="57">
        <v>0</v>
      </c>
      <c r="AM161" s="57">
        <v>0</v>
      </c>
      <c r="AN161" s="61">
        <f t="shared" si="160"/>
        <v>3</v>
      </c>
      <c r="AO161" s="40">
        <f t="shared" si="174"/>
        <v>0</v>
      </c>
      <c r="AP161" s="40">
        <f t="shared" si="175"/>
        <v>0</v>
      </c>
      <c r="AQ161" s="44">
        <f t="shared" si="176"/>
        <v>4423.6539258426292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1</v>
      </c>
      <c r="G162" s="35">
        <f>SUMIFS(WORKING!$AC$3:$AC$6802,WORKING!$A$3:$A$6802,Results!$D$3,WORKING!$B$3:$B$6802,Results!A162,WORKING!$C$3:$C$6802,Results!C162)/1000</f>
        <v>1592.3874699999999</v>
      </c>
      <c r="H162" s="35">
        <f t="shared" si="161"/>
        <v>1592.3874699999999</v>
      </c>
      <c r="I162" s="187">
        <v>1</v>
      </c>
      <c r="J162" s="212">
        <v>1428.1859999999999</v>
      </c>
      <c r="K162" s="217">
        <f t="shared" si="162"/>
        <v>1428.1859999999999</v>
      </c>
      <c r="L162" s="34">
        <f t="shared" si="155"/>
        <v>1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1497.3615245650076</v>
      </c>
      <c r="N162" s="57">
        <v>0</v>
      </c>
      <c r="O162" s="57">
        <v>0</v>
      </c>
      <c r="P162" s="61">
        <f t="shared" si="156"/>
        <v>1</v>
      </c>
      <c r="Q162" s="40">
        <f t="shared" si="163"/>
        <v>0</v>
      </c>
      <c r="R162" s="40">
        <f t="shared" si="164"/>
        <v>0</v>
      </c>
      <c r="S162" s="44">
        <f t="shared" si="165"/>
        <v>1497.3615245650076</v>
      </c>
      <c r="T162" s="35">
        <f t="shared" si="166"/>
        <v>1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1610.920511304339</v>
      </c>
      <c r="V162" s="57">
        <v>0</v>
      </c>
      <c r="W162" s="57">
        <v>0</v>
      </c>
      <c r="X162" s="61">
        <f t="shared" si="157"/>
        <v>1</v>
      </c>
      <c r="Y162" s="40">
        <f t="shared" si="167"/>
        <v>0</v>
      </c>
      <c r="Z162" s="40">
        <f t="shared" si="168"/>
        <v>0</v>
      </c>
      <c r="AA162" s="44">
        <f t="shared" si="169"/>
        <v>1610.920511304339</v>
      </c>
      <c r="AB162" s="35">
        <f t="shared" si="170"/>
        <v>1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1731.4567502768884</v>
      </c>
      <c r="AD162" s="57">
        <v>0</v>
      </c>
      <c r="AE162" s="57">
        <v>0</v>
      </c>
      <c r="AF162" s="61">
        <f t="shared" si="158"/>
        <v>1</v>
      </c>
      <c r="AG162" s="40">
        <f t="shared" si="171"/>
        <v>0</v>
      </c>
      <c r="AH162" s="40">
        <f t="shared" si="172"/>
        <v>0</v>
      </c>
      <c r="AI162" s="44">
        <f t="shared" si="173"/>
        <v>1731.4567502768884</v>
      </c>
      <c r="AJ162" s="35">
        <f t="shared" si="159"/>
        <v>1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1857.4973876641857</v>
      </c>
      <c r="AL162" s="57">
        <v>0</v>
      </c>
      <c r="AM162" s="57">
        <v>0</v>
      </c>
      <c r="AN162" s="61">
        <f t="shared" si="160"/>
        <v>1</v>
      </c>
      <c r="AO162" s="40">
        <f t="shared" si="174"/>
        <v>0</v>
      </c>
      <c r="AP162" s="40">
        <f t="shared" si="175"/>
        <v>0</v>
      </c>
      <c r="AQ162" s="44">
        <f t="shared" si="176"/>
        <v>1857.4973876641857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31</v>
      </c>
      <c r="G168" s="41">
        <f>SUM(G148:G167)</f>
        <v>20918.98128</v>
      </c>
      <c r="H168" s="41">
        <f>IFERROR(G168/F168,0)</f>
        <v>674.80584774193551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30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19781.272290000001</v>
      </c>
      <c r="K168" s="41">
        <f>IFERROR(J168/I168,"")</f>
        <v>659.37574300000006</v>
      </c>
      <c r="L168" s="41">
        <f>SUM(L148:L167)</f>
        <v>30</v>
      </c>
      <c r="M168" s="41">
        <f>IFERROR(S168/P168,0)</f>
        <v>702.95826986561315</v>
      </c>
      <c r="N168" s="41">
        <f t="shared" ref="N168:T168" si="177">SUM(N148:N167)</f>
        <v>1</v>
      </c>
      <c r="O168" s="41">
        <f t="shared" si="177"/>
        <v>0</v>
      </c>
      <c r="P168" s="41">
        <f t="shared" si="177"/>
        <v>31</v>
      </c>
      <c r="Q168" s="41">
        <f t="shared" si="177"/>
        <v>703.13081763340824</v>
      </c>
      <c r="R168" s="41">
        <f t="shared" si="177"/>
        <v>0</v>
      </c>
      <c r="S168" s="45">
        <f t="shared" si="177"/>
        <v>21791.706365834008</v>
      </c>
      <c r="T168" s="41">
        <f t="shared" si="177"/>
        <v>31</v>
      </c>
      <c r="U168" s="41">
        <f>IFERROR(AA168/X168,0)</f>
        <v>781.62719110650175</v>
      </c>
      <c r="V168" s="41">
        <f t="shared" ref="V168:AB168" si="178">SUM(V148:V167)</f>
        <v>3</v>
      </c>
      <c r="W168" s="41">
        <f t="shared" si="178"/>
        <v>0</v>
      </c>
      <c r="X168" s="41">
        <f t="shared" si="178"/>
        <v>34</v>
      </c>
      <c r="Y168" s="41">
        <f t="shared" si="178"/>
        <v>3027.6998692223597</v>
      </c>
      <c r="Z168" s="41">
        <f t="shared" si="178"/>
        <v>0</v>
      </c>
      <c r="AA168" s="45">
        <f t="shared" si="178"/>
        <v>26575.324497621059</v>
      </c>
      <c r="AB168" s="41">
        <f t="shared" si="178"/>
        <v>34</v>
      </c>
      <c r="AC168" s="41">
        <f>IFERROR(AI168/AF168,0)</f>
        <v>820.05483729446792</v>
      </c>
      <c r="AD168" s="41">
        <f t="shared" ref="AD168:AJ168" si="179">SUM(AD148:AD167)</f>
        <v>0</v>
      </c>
      <c r="AE168" s="41">
        <f t="shared" si="179"/>
        <v>3</v>
      </c>
      <c r="AF168" s="41">
        <f t="shared" si="179"/>
        <v>31</v>
      </c>
      <c r="AG168" s="41">
        <f t="shared" si="179"/>
        <v>0</v>
      </c>
      <c r="AH168" s="41">
        <f t="shared" si="179"/>
        <v>-3273.7371621357834</v>
      </c>
      <c r="AI168" s="45">
        <f t="shared" si="179"/>
        <v>25421.699956128505</v>
      </c>
      <c r="AJ168" s="41">
        <f t="shared" si="179"/>
        <v>31</v>
      </c>
      <c r="AK168" s="41">
        <f>IFERROR(AQ168/AN168,0)</f>
        <v>883.67579377242805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31</v>
      </c>
      <c r="AO168" s="41">
        <f t="shared" si="180"/>
        <v>0</v>
      </c>
      <c r="AP168" s="41">
        <f t="shared" si="180"/>
        <v>0</v>
      </c>
      <c r="AQ168" s="45">
        <f t="shared" si="180"/>
        <v>27393.949606945269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27348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28934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24285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26130.66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5556.2936341659915</v>
      </c>
      <c r="T170" s="39"/>
      <c r="U170" s="39"/>
      <c r="V170" s="53"/>
      <c r="W170" s="53"/>
      <c r="X170" s="110"/>
      <c r="Y170" s="39"/>
      <c r="Z170" s="39"/>
      <c r="AA170" s="54">
        <f>AA169-AA168</f>
        <v>2358.675502378941</v>
      </c>
      <c r="AB170" s="39"/>
      <c r="AC170" s="53"/>
      <c r="AD170" s="53"/>
      <c r="AE170" s="110"/>
      <c r="AF170" s="39"/>
      <c r="AG170" s="39"/>
      <c r="AH170" s="39"/>
      <c r="AI170" s="54">
        <f>AI169-AI168</f>
        <v>-1136.6999561285047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-1263.289606945269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Local Government Support and Intervention Management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204.03064000000003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1</v>
      </c>
      <c r="G180" s="35">
        <f>SUMIFS(WORKING!$AC$3:$AC$6802,WORKING!$A$3:$A$6802,Results!$D$3,WORKING!$B$3:$B$6802,Results!A180,WORKING!$C$3:$C$6802,Results!C180)/1000</f>
        <v>102.97210000000001</v>
      </c>
      <c r="H180" s="35">
        <f t="shared" si="187"/>
        <v>102.97210000000001</v>
      </c>
      <c r="I180" s="187" t="s">
        <v>754</v>
      </c>
      <c r="J180" s="212" t="s">
        <v>754</v>
      </c>
      <c r="K180" s="217">
        <f t="shared" si="188"/>
        <v>102.97210000000001</v>
      </c>
      <c r="L180" s="34">
        <f t="shared" si="181"/>
        <v>1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111.87197518380464</v>
      </c>
      <c r="N180" s="57">
        <v>0</v>
      </c>
      <c r="O180" s="57">
        <v>0</v>
      </c>
      <c r="P180" s="61">
        <f t="shared" si="182"/>
        <v>1</v>
      </c>
      <c r="Q180" s="40">
        <f t="shared" si="189"/>
        <v>0</v>
      </c>
      <c r="R180" s="40">
        <f t="shared" si="190"/>
        <v>0</v>
      </c>
      <c r="S180" s="44">
        <f t="shared" si="191"/>
        <v>111.87197518380464</v>
      </c>
      <c r="T180" s="35">
        <f t="shared" si="192"/>
        <v>1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121.31848252574113</v>
      </c>
      <c r="V180" s="57">
        <v>0</v>
      </c>
      <c r="W180" s="57">
        <v>0</v>
      </c>
      <c r="X180" s="61">
        <f t="shared" si="183"/>
        <v>1</v>
      </c>
      <c r="Y180" s="40">
        <f t="shared" si="193"/>
        <v>0</v>
      </c>
      <c r="Z180" s="40">
        <f t="shared" si="194"/>
        <v>0</v>
      </c>
      <c r="AA180" s="44">
        <f t="shared" si="195"/>
        <v>121.31848252574113</v>
      </c>
      <c r="AB180" s="35">
        <f t="shared" si="196"/>
        <v>1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131.4396300372841</v>
      </c>
      <c r="AD180" s="57">
        <v>0</v>
      </c>
      <c r="AE180" s="57">
        <v>0</v>
      </c>
      <c r="AF180" s="61">
        <f t="shared" si="184"/>
        <v>1</v>
      </c>
      <c r="AG180" s="40">
        <f t="shared" si="197"/>
        <v>0</v>
      </c>
      <c r="AH180" s="40">
        <f t="shared" si="198"/>
        <v>0</v>
      </c>
      <c r="AI180" s="44">
        <f t="shared" si="199"/>
        <v>131.4396300372841</v>
      </c>
      <c r="AJ180" s="35">
        <f t="shared" si="185"/>
        <v>1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142.13856764084264</v>
      </c>
      <c r="AL180" s="57">
        <v>0</v>
      </c>
      <c r="AM180" s="57">
        <v>0</v>
      </c>
      <c r="AN180" s="61">
        <f t="shared" si="186"/>
        <v>1</v>
      </c>
      <c r="AO180" s="40">
        <f t="shared" si="200"/>
        <v>0</v>
      </c>
      <c r="AP180" s="40">
        <f t="shared" si="201"/>
        <v>0</v>
      </c>
      <c r="AQ180" s="44">
        <f t="shared" si="202"/>
        <v>142.13856764084264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6</v>
      </c>
      <c r="G181" s="35">
        <f>SUMIFS(WORKING!$AC$3:$AC$6802,WORKING!$A$3:$A$6802,Results!$D$3,WORKING!$B$3:$B$6802,Results!A181,WORKING!$C$3:$C$6802,Results!C181)/1000</f>
        <v>1439.6428100000001</v>
      </c>
      <c r="H181" s="35">
        <f t="shared" si="187"/>
        <v>239.94046833333334</v>
      </c>
      <c r="I181" s="187">
        <v>8</v>
      </c>
      <c r="J181" s="212">
        <v>1988.5495200000003</v>
      </c>
      <c r="K181" s="217">
        <f t="shared" si="188"/>
        <v>248.56869000000003</v>
      </c>
      <c r="L181" s="34">
        <f t="shared" si="181"/>
        <v>8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270.205887874724</v>
      </c>
      <c r="N181" s="57">
        <v>0</v>
      </c>
      <c r="O181" s="57">
        <v>0</v>
      </c>
      <c r="P181" s="61">
        <f t="shared" si="182"/>
        <v>8</v>
      </c>
      <c r="Q181" s="40">
        <f t="shared" si="189"/>
        <v>0</v>
      </c>
      <c r="R181" s="40">
        <f t="shared" si="190"/>
        <v>0</v>
      </c>
      <c r="S181" s="44">
        <f t="shared" si="191"/>
        <v>2161.647102997792</v>
      </c>
      <c r="T181" s="35">
        <f t="shared" si="192"/>
        <v>8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293.06265916430038</v>
      </c>
      <c r="V181" s="57">
        <v>0</v>
      </c>
      <c r="W181" s="57">
        <v>0</v>
      </c>
      <c r="X181" s="61">
        <f t="shared" si="183"/>
        <v>8</v>
      </c>
      <c r="Y181" s="40">
        <f t="shared" si="193"/>
        <v>0</v>
      </c>
      <c r="Z181" s="40">
        <f t="shared" si="194"/>
        <v>0</v>
      </c>
      <c r="AA181" s="44">
        <f t="shared" si="195"/>
        <v>2344.5012733144031</v>
      </c>
      <c r="AB181" s="35">
        <f t="shared" si="196"/>
        <v>8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317.55602159966645</v>
      </c>
      <c r="AD181" s="57">
        <v>0</v>
      </c>
      <c r="AE181" s="57">
        <v>0</v>
      </c>
      <c r="AF181" s="61">
        <f t="shared" si="184"/>
        <v>8</v>
      </c>
      <c r="AG181" s="40">
        <f t="shared" si="197"/>
        <v>0</v>
      </c>
      <c r="AH181" s="40">
        <f t="shared" si="198"/>
        <v>0</v>
      </c>
      <c r="AI181" s="44">
        <f t="shared" si="199"/>
        <v>2540.4481727973316</v>
      </c>
      <c r="AJ181" s="35">
        <f t="shared" si="185"/>
        <v>8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343.45311279145335</v>
      </c>
      <c r="AL181" s="57">
        <v>0</v>
      </c>
      <c r="AM181" s="57">
        <v>0</v>
      </c>
      <c r="AN181" s="61">
        <f t="shared" si="186"/>
        <v>8</v>
      </c>
      <c r="AO181" s="40">
        <f t="shared" si="200"/>
        <v>0</v>
      </c>
      <c r="AP181" s="40">
        <f t="shared" si="201"/>
        <v>0</v>
      </c>
      <c r="AQ181" s="44">
        <f t="shared" si="202"/>
        <v>2747.6249023316268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2</v>
      </c>
      <c r="G182" s="35">
        <f>SUMIFS(WORKING!$AC$3:$AC$6802,WORKING!$A$3:$A$6802,Results!$D$3,WORKING!$B$3:$B$6802,Results!A182,WORKING!$C$3:$C$6802,Results!C182)/1000</f>
        <v>612.48678000000007</v>
      </c>
      <c r="H182" s="35">
        <f t="shared" si="187"/>
        <v>306.24339000000003</v>
      </c>
      <c r="I182" s="187">
        <v>3</v>
      </c>
      <c r="J182" s="212">
        <v>921.49487999999997</v>
      </c>
      <c r="K182" s="217">
        <f t="shared" si="188"/>
        <v>307.16496000000001</v>
      </c>
      <c r="L182" s="34">
        <f t="shared" si="181"/>
        <v>3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334.19793996589078</v>
      </c>
      <c r="N182" s="57">
        <v>0</v>
      </c>
      <c r="O182" s="57">
        <v>0</v>
      </c>
      <c r="P182" s="61">
        <f t="shared" si="182"/>
        <v>3</v>
      </c>
      <c r="Q182" s="40">
        <f t="shared" si="189"/>
        <v>0</v>
      </c>
      <c r="R182" s="40">
        <f t="shared" si="190"/>
        <v>0</v>
      </c>
      <c r="S182" s="44">
        <f t="shared" si="191"/>
        <v>1002.5938198976723</v>
      </c>
      <c r="T182" s="35">
        <f t="shared" si="192"/>
        <v>3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362.56084918504081</v>
      </c>
      <c r="V182" s="57">
        <v>0</v>
      </c>
      <c r="W182" s="57">
        <v>0</v>
      </c>
      <c r="X182" s="61">
        <f t="shared" si="183"/>
        <v>3</v>
      </c>
      <c r="Y182" s="40">
        <f t="shared" si="193"/>
        <v>0</v>
      </c>
      <c r="Z182" s="40">
        <f t="shared" si="194"/>
        <v>0</v>
      </c>
      <c r="AA182" s="44">
        <f t="shared" si="195"/>
        <v>1087.6825475551225</v>
      </c>
      <c r="AB182" s="35">
        <f t="shared" si="196"/>
        <v>3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392.96342812356045</v>
      </c>
      <c r="AD182" s="57">
        <v>0</v>
      </c>
      <c r="AE182" s="57">
        <v>0</v>
      </c>
      <c r="AF182" s="61">
        <f t="shared" si="184"/>
        <v>3</v>
      </c>
      <c r="AG182" s="40">
        <f t="shared" si="197"/>
        <v>0</v>
      </c>
      <c r="AH182" s="40">
        <f t="shared" si="198"/>
        <v>0</v>
      </c>
      <c r="AI182" s="44">
        <f t="shared" si="199"/>
        <v>1178.8902843706815</v>
      </c>
      <c r="AJ182" s="35">
        <f t="shared" si="185"/>
        <v>3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425.11889237593783</v>
      </c>
      <c r="AL182" s="57">
        <v>0</v>
      </c>
      <c r="AM182" s="57">
        <v>0</v>
      </c>
      <c r="AN182" s="61">
        <f t="shared" si="186"/>
        <v>3</v>
      </c>
      <c r="AO182" s="40">
        <f t="shared" si="200"/>
        <v>0</v>
      </c>
      <c r="AP182" s="40">
        <f t="shared" si="201"/>
        <v>0</v>
      </c>
      <c r="AQ182" s="44">
        <f t="shared" si="202"/>
        <v>1275.3566771278136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4</v>
      </c>
      <c r="G183" s="35">
        <f>SUMIFS(WORKING!$AC$3:$AC$6802,WORKING!$A$3:$A$6802,Results!$D$3,WORKING!$B$3:$B$6802,Results!A183,WORKING!$C$3:$C$6802,Results!C183)/1000</f>
        <v>1392.99333</v>
      </c>
      <c r="H183" s="35">
        <f t="shared" si="187"/>
        <v>348.2483325</v>
      </c>
      <c r="I183" s="187">
        <v>5</v>
      </c>
      <c r="J183" s="212">
        <v>1852.4509800000005</v>
      </c>
      <c r="K183" s="217">
        <f t="shared" si="188"/>
        <v>370.49019600000008</v>
      </c>
      <c r="L183" s="34">
        <f t="shared" si="181"/>
        <v>5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403.27141718485325</v>
      </c>
      <c r="N183" s="57">
        <v>0</v>
      </c>
      <c r="O183" s="57">
        <v>0</v>
      </c>
      <c r="P183" s="61">
        <f t="shared" si="182"/>
        <v>5</v>
      </c>
      <c r="Q183" s="40">
        <f t="shared" si="189"/>
        <v>0</v>
      </c>
      <c r="R183" s="40">
        <f t="shared" si="190"/>
        <v>0</v>
      </c>
      <c r="S183" s="44">
        <f t="shared" si="191"/>
        <v>2016.3570859242664</v>
      </c>
      <c r="T183" s="35">
        <f t="shared" si="192"/>
        <v>5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437.55081297632472</v>
      </c>
      <c r="V183" s="57">
        <v>0</v>
      </c>
      <c r="W183" s="57">
        <v>0</v>
      </c>
      <c r="X183" s="61">
        <f t="shared" si="183"/>
        <v>5</v>
      </c>
      <c r="Y183" s="40">
        <f t="shared" si="193"/>
        <v>0</v>
      </c>
      <c r="Z183" s="40">
        <f t="shared" si="194"/>
        <v>0</v>
      </c>
      <c r="AA183" s="44">
        <f t="shared" si="195"/>
        <v>2187.7540648816234</v>
      </c>
      <c r="AB183" s="35">
        <f t="shared" si="196"/>
        <v>5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474.30055848962661</v>
      </c>
      <c r="AD183" s="57">
        <v>0</v>
      </c>
      <c r="AE183" s="57">
        <v>0</v>
      </c>
      <c r="AF183" s="61">
        <f t="shared" si="184"/>
        <v>5</v>
      </c>
      <c r="AG183" s="40">
        <f t="shared" si="197"/>
        <v>0</v>
      </c>
      <c r="AH183" s="40">
        <f t="shared" si="198"/>
        <v>0</v>
      </c>
      <c r="AI183" s="44">
        <f t="shared" si="199"/>
        <v>2371.5027924481328</v>
      </c>
      <c r="AJ183" s="35">
        <f t="shared" si="185"/>
        <v>5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513.17537882741408</v>
      </c>
      <c r="AL183" s="57">
        <v>0</v>
      </c>
      <c r="AM183" s="57">
        <v>0</v>
      </c>
      <c r="AN183" s="61">
        <f t="shared" si="186"/>
        <v>5</v>
      </c>
      <c r="AO183" s="40">
        <f t="shared" si="200"/>
        <v>0</v>
      </c>
      <c r="AP183" s="40">
        <f t="shared" si="201"/>
        <v>0</v>
      </c>
      <c r="AQ183" s="44">
        <f t="shared" si="202"/>
        <v>2565.8768941370704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3</v>
      </c>
      <c r="G184" s="35">
        <f>SUMIFS(WORKING!$AC$3:$AC$6802,WORKING!$A$3:$A$6802,Results!$D$3,WORKING!$B$3:$B$6802,Results!A184,WORKING!$C$3:$C$6802,Results!C184)/1000</f>
        <v>1212.4884199999999</v>
      </c>
      <c r="H184" s="35">
        <f t="shared" si="187"/>
        <v>404.16280666666665</v>
      </c>
      <c r="I184" s="187">
        <v>15</v>
      </c>
      <c r="J184" s="212">
        <v>6447.0569700000005</v>
      </c>
      <c r="K184" s="217">
        <f t="shared" si="188"/>
        <v>429.80379800000003</v>
      </c>
      <c r="L184" s="34">
        <f t="shared" si="181"/>
        <v>15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468.2400513701823</v>
      </c>
      <c r="N184" s="57">
        <v>0</v>
      </c>
      <c r="O184" s="57">
        <v>0</v>
      </c>
      <c r="P184" s="61">
        <f t="shared" si="182"/>
        <v>15</v>
      </c>
      <c r="Q184" s="40">
        <f t="shared" si="189"/>
        <v>0</v>
      </c>
      <c r="R184" s="40">
        <f t="shared" si="190"/>
        <v>0</v>
      </c>
      <c r="S184" s="44">
        <f t="shared" si="191"/>
        <v>7023.6007705527345</v>
      </c>
      <c r="T184" s="35">
        <f t="shared" si="192"/>
        <v>15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508.16859162178514</v>
      </c>
      <c r="V184" s="57">
        <v>0</v>
      </c>
      <c r="W184" s="57">
        <v>0</v>
      </c>
      <c r="X184" s="61">
        <f t="shared" si="183"/>
        <v>15</v>
      </c>
      <c r="Y184" s="40">
        <f t="shared" si="193"/>
        <v>0</v>
      </c>
      <c r="Z184" s="40">
        <f t="shared" si="194"/>
        <v>0</v>
      </c>
      <c r="AA184" s="44">
        <f t="shared" si="195"/>
        <v>7622.5288743267774</v>
      </c>
      <c r="AB184" s="35">
        <f t="shared" si="196"/>
        <v>15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550.98672759572582</v>
      </c>
      <c r="AD184" s="57">
        <v>0</v>
      </c>
      <c r="AE184" s="57">
        <v>0</v>
      </c>
      <c r="AF184" s="61">
        <f t="shared" si="184"/>
        <v>15</v>
      </c>
      <c r="AG184" s="40">
        <f t="shared" si="197"/>
        <v>0</v>
      </c>
      <c r="AH184" s="40">
        <f t="shared" si="198"/>
        <v>0</v>
      </c>
      <c r="AI184" s="44">
        <f t="shared" si="199"/>
        <v>8264.8009139358874</v>
      </c>
      <c r="AJ184" s="35">
        <f t="shared" si="185"/>
        <v>15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596.29536270179744</v>
      </c>
      <c r="AL184" s="57">
        <v>0</v>
      </c>
      <c r="AM184" s="57">
        <v>0</v>
      </c>
      <c r="AN184" s="61">
        <f t="shared" si="186"/>
        <v>15</v>
      </c>
      <c r="AO184" s="40">
        <f t="shared" si="200"/>
        <v>0</v>
      </c>
      <c r="AP184" s="40">
        <f t="shared" si="201"/>
        <v>0</v>
      </c>
      <c r="AQ184" s="44">
        <f t="shared" si="202"/>
        <v>8944.4304405269613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>
        <v>0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0</v>
      </c>
      <c r="O185" s="57">
        <v>0</v>
      </c>
      <c r="P185" s="61">
        <f t="shared" si="182"/>
        <v>0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0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0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0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0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0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0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8</v>
      </c>
      <c r="G186" s="35">
        <f>SUMIFS(WORKING!$AC$3:$AC$6802,WORKING!$A$3:$A$6802,Results!$D$3,WORKING!$B$3:$B$6802,Results!A186,WORKING!$C$3:$C$6802,Results!C186)/1000</f>
        <v>4985.5687500000004</v>
      </c>
      <c r="H186" s="35">
        <f t="shared" si="187"/>
        <v>623.19609375000005</v>
      </c>
      <c r="I186" s="187">
        <v>22</v>
      </c>
      <c r="J186" s="212">
        <v>14356.143</v>
      </c>
      <c r="K186" s="217">
        <f t="shared" si="188"/>
        <v>652.55195454545458</v>
      </c>
      <c r="L186" s="34">
        <f t="shared" si="181"/>
        <v>22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712.59698501712512</v>
      </c>
      <c r="N186" s="57">
        <v>0</v>
      </c>
      <c r="O186" s="57">
        <v>0</v>
      </c>
      <c r="P186" s="61">
        <f t="shared" si="182"/>
        <v>22</v>
      </c>
      <c r="Q186" s="40">
        <f t="shared" si="189"/>
        <v>0</v>
      </c>
      <c r="R186" s="40">
        <f t="shared" si="190"/>
        <v>0</v>
      </c>
      <c r="S186" s="44">
        <f t="shared" si="191"/>
        <v>15677.133670376752</v>
      </c>
      <c r="T186" s="35">
        <f t="shared" si="192"/>
        <v>22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773.82787975768281</v>
      </c>
      <c r="V186" s="57">
        <v>0</v>
      </c>
      <c r="W186" s="57">
        <v>0</v>
      </c>
      <c r="X186" s="61">
        <f t="shared" si="183"/>
        <v>22</v>
      </c>
      <c r="Y186" s="40">
        <f t="shared" si="193"/>
        <v>0</v>
      </c>
      <c r="Z186" s="40">
        <f t="shared" si="194"/>
        <v>0</v>
      </c>
      <c r="AA186" s="44">
        <f t="shared" si="195"/>
        <v>17024.21335466902</v>
      </c>
      <c r="AB186" s="35">
        <f t="shared" si="196"/>
        <v>22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839.53477904119688</v>
      </c>
      <c r="AD186" s="57">
        <v>0</v>
      </c>
      <c r="AE186" s="57">
        <v>0</v>
      </c>
      <c r="AF186" s="61">
        <f t="shared" si="184"/>
        <v>22</v>
      </c>
      <c r="AG186" s="40">
        <f t="shared" si="197"/>
        <v>0</v>
      </c>
      <c r="AH186" s="40">
        <f t="shared" si="198"/>
        <v>0</v>
      </c>
      <c r="AI186" s="44">
        <f t="shared" si="199"/>
        <v>18469.765138906332</v>
      </c>
      <c r="AJ186" s="35">
        <f t="shared" si="185"/>
        <v>22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909.11688918217192</v>
      </c>
      <c r="AL186" s="57">
        <v>0</v>
      </c>
      <c r="AM186" s="57">
        <v>0</v>
      </c>
      <c r="AN186" s="61">
        <f t="shared" si="186"/>
        <v>22</v>
      </c>
      <c r="AO186" s="40">
        <f t="shared" si="200"/>
        <v>0</v>
      </c>
      <c r="AP186" s="40">
        <f t="shared" si="201"/>
        <v>0</v>
      </c>
      <c r="AQ186" s="44">
        <f t="shared" si="202"/>
        <v>20000.571562007783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1</v>
      </c>
      <c r="G187" s="35">
        <f>SUMIFS(WORKING!$AC$3:$AC$6802,WORKING!$A$3:$A$6802,Results!$D$3,WORKING!$B$3:$B$6802,Results!A187,WORKING!$C$3:$C$6802,Results!C187)/1000</f>
        <v>788.02279999999996</v>
      </c>
      <c r="H187" s="35">
        <f t="shared" si="187"/>
        <v>788.02279999999996</v>
      </c>
      <c r="I187" s="187">
        <v>1</v>
      </c>
      <c r="J187" s="212">
        <v>759.44399999999996</v>
      </c>
      <c r="K187" s="217">
        <f t="shared" si="188"/>
        <v>759.44399999999996</v>
      </c>
      <c r="L187" s="34">
        <f t="shared" si="181"/>
        <v>1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828.74742726645854</v>
      </c>
      <c r="N187" s="57">
        <v>0</v>
      </c>
      <c r="O187" s="57">
        <v>0</v>
      </c>
      <c r="P187" s="61">
        <f t="shared" si="182"/>
        <v>1</v>
      </c>
      <c r="Q187" s="40">
        <f t="shared" si="189"/>
        <v>0</v>
      </c>
      <c r="R187" s="40">
        <f t="shared" si="190"/>
        <v>0</v>
      </c>
      <c r="S187" s="44">
        <f t="shared" si="191"/>
        <v>828.74742726645854</v>
      </c>
      <c r="T187" s="35">
        <f t="shared" si="192"/>
        <v>1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899.33218786956354</v>
      </c>
      <c r="V187" s="57">
        <v>0</v>
      </c>
      <c r="W187" s="57">
        <v>1</v>
      </c>
      <c r="X187" s="61">
        <f t="shared" si="183"/>
        <v>0</v>
      </c>
      <c r="Y187" s="40">
        <f t="shared" si="193"/>
        <v>0</v>
      </c>
      <c r="Z187" s="40">
        <f t="shared" si="194"/>
        <v>-899.33218786956354</v>
      </c>
      <c r="AA187" s="44">
        <f t="shared" si="195"/>
        <v>0</v>
      </c>
      <c r="AB187" s="35">
        <f t="shared" si="196"/>
        <v>0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975.01659880041871</v>
      </c>
      <c r="AD187" s="57">
        <v>0</v>
      </c>
      <c r="AE187" s="57">
        <v>0</v>
      </c>
      <c r="AF187" s="61">
        <f t="shared" si="184"/>
        <v>0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0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1055.0926441196711</v>
      </c>
      <c r="AL187" s="57">
        <v>0</v>
      </c>
      <c r="AM187" s="57">
        <v>0</v>
      </c>
      <c r="AN187" s="61">
        <f t="shared" si="186"/>
        <v>0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8</v>
      </c>
      <c r="G188" s="35">
        <f>SUMIFS(WORKING!$AC$3:$AC$6802,WORKING!$A$3:$A$6802,Results!$D$3,WORKING!$B$3:$B$6802,Results!A188,WORKING!$C$3:$C$6802,Results!C188)/1000</f>
        <v>8119.980910000002</v>
      </c>
      <c r="H188" s="35">
        <f t="shared" si="187"/>
        <v>1014.9976137500003</v>
      </c>
      <c r="I188" s="187">
        <v>18</v>
      </c>
      <c r="J188" s="212">
        <v>16691.988000000001</v>
      </c>
      <c r="K188" s="217">
        <f t="shared" si="188"/>
        <v>927.33266666666668</v>
      </c>
      <c r="L188" s="34">
        <f t="shared" si="181"/>
        <v>18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971.88330525178105</v>
      </c>
      <c r="N188" s="57">
        <v>2</v>
      </c>
      <c r="O188" s="57">
        <v>0</v>
      </c>
      <c r="P188" s="61">
        <f t="shared" si="182"/>
        <v>20</v>
      </c>
      <c r="Q188" s="40">
        <f t="shared" si="189"/>
        <v>1943.7666105035621</v>
      </c>
      <c r="R188" s="40">
        <f t="shared" si="190"/>
        <v>0</v>
      </c>
      <c r="S188" s="44">
        <f t="shared" si="191"/>
        <v>19437.66610503562</v>
      </c>
      <c r="T188" s="35">
        <f t="shared" si="192"/>
        <v>20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1045.1971793098196</v>
      </c>
      <c r="V188" s="57">
        <v>0</v>
      </c>
      <c r="W188" s="57">
        <v>0</v>
      </c>
      <c r="X188" s="61">
        <f t="shared" si="183"/>
        <v>20</v>
      </c>
      <c r="Y188" s="40">
        <f t="shared" si="193"/>
        <v>0</v>
      </c>
      <c r="Z188" s="40">
        <f t="shared" si="194"/>
        <v>0</v>
      </c>
      <c r="AA188" s="44">
        <f t="shared" si="195"/>
        <v>20903.943586196394</v>
      </c>
      <c r="AB188" s="35">
        <f t="shared" si="196"/>
        <v>20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1122.9810581791553</v>
      </c>
      <c r="AD188" s="57">
        <v>0</v>
      </c>
      <c r="AE188" s="57">
        <v>0</v>
      </c>
      <c r="AF188" s="61">
        <f t="shared" si="184"/>
        <v>20</v>
      </c>
      <c r="AG188" s="40">
        <f t="shared" si="197"/>
        <v>0</v>
      </c>
      <c r="AH188" s="40">
        <f t="shared" si="198"/>
        <v>0</v>
      </c>
      <c r="AI188" s="44">
        <f t="shared" si="199"/>
        <v>22459.621163583106</v>
      </c>
      <c r="AJ188" s="35">
        <f t="shared" si="185"/>
        <v>20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1204.2749700169245</v>
      </c>
      <c r="AL188" s="57">
        <v>0</v>
      </c>
      <c r="AM188" s="57">
        <v>0</v>
      </c>
      <c r="AN188" s="61">
        <f t="shared" si="186"/>
        <v>20</v>
      </c>
      <c r="AO188" s="40">
        <f t="shared" si="200"/>
        <v>0</v>
      </c>
      <c r="AP188" s="40">
        <f t="shared" si="201"/>
        <v>0</v>
      </c>
      <c r="AQ188" s="44">
        <f t="shared" si="202"/>
        <v>24085.499400338489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4</v>
      </c>
      <c r="G189" s="35">
        <f>SUMIFS(WORKING!$AC$3:$AC$6802,WORKING!$A$3:$A$6802,Results!$D$3,WORKING!$B$3:$B$6802,Results!A189,WORKING!$C$3:$C$6802,Results!C189)/1000</f>
        <v>4540.6815800000004</v>
      </c>
      <c r="H189" s="35">
        <f t="shared" si="187"/>
        <v>1135.1703950000001</v>
      </c>
      <c r="I189" s="187">
        <v>8</v>
      </c>
      <c r="J189" s="212">
        <v>9080.2620000000006</v>
      </c>
      <c r="K189" s="217">
        <f t="shared" si="188"/>
        <v>1135.0327500000001</v>
      </c>
      <c r="L189" s="34">
        <f t="shared" si="181"/>
        <v>8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1189.6248801979734</v>
      </c>
      <c r="N189" s="57">
        <v>0</v>
      </c>
      <c r="O189" s="57">
        <v>0</v>
      </c>
      <c r="P189" s="61">
        <f t="shared" si="182"/>
        <v>8</v>
      </c>
      <c r="Q189" s="40">
        <f t="shared" si="189"/>
        <v>0</v>
      </c>
      <c r="R189" s="40">
        <f t="shared" si="190"/>
        <v>0</v>
      </c>
      <c r="S189" s="44">
        <f t="shared" si="191"/>
        <v>9516.9990415837874</v>
      </c>
      <c r="T189" s="35">
        <f t="shared" si="192"/>
        <v>8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1279.4320573285386</v>
      </c>
      <c r="V189" s="57">
        <v>0</v>
      </c>
      <c r="W189" s="57">
        <v>0</v>
      </c>
      <c r="X189" s="61">
        <f t="shared" si="183"/>
        <v>8</v>
      </c>
      <c r="Y189" s="40">
        <f t="shared" si="193"/>
        <v>0</v>
      </c>
      <c r="Z189" s="40">
        <f t="shared" si="194"/>
        <v>0</v>
      </c>
      <c r="AA189" s="44">
        <f t="shared" si="195"/>
        <v>10235.456458628309</v>
      </c>
      <c r="AB189" s="35">
        <f t="shared" si="196"/>
        <v>8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1374.7208279649046</v>
      </c>
      <c r="AD189" s="57">
        <v>0</v>
      </c>
      <c r="AE189" s="57">
        <v>0</v>
      </c>
      <c r="AF189" s="61">
        <f t="shared" si="184"/>
        <v>8</v>
      </c>
      <c r="AG189" s="40">
        <f t="shared" si="197"/>
        <v>0</v>
      </c>
      <c r="AH189" s="40">
        <f t="shared" si="198"/>
        <v>0</v>
      </c>
      <c r="AI189" s="44">
        <f t="shared" si="199"/>
        <v>10997.766623719237</v>
      </c>
      <c r="AJ189" s="35">
        <f t="shared" si="185"/>
        <v>8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1474.3168332642069</v>
      </c>
      <c r="AL189" s="57">
        <v>0</v>
      </c>
      <c r="AM189" s="57">
        <v>0</v>
      </c>
      <c r="AN189" s="61">
        <f t="shared" si="186"/>
        <v>8</v>
      </c>
      <c r="AO189" s="40">
        <f t="shared" si="200"/>
        <v>0</v>
      </c>
      <c r="AP189" s="40">
        <f t="shared" si="201"/>
        <v>0</v>
      </c>
      <c r="AQ189" s="44">
        <f t="shared" si="202"/>
        <v>11794.534666113655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419.02775000000008</v>
      </c>
      <c r="H190" s="35">
        <f t="shared" si="187"/>
        <v>0</v>
      </c>
      <c r="I190" s="187">
        <v>1</v>
      </c>
      <c r="J190" s="212">
        <v>1345.617</v>
      </c>
      <c r="K190" s="217">
        <f t="shared" si="188"/>
        <v>1345.617</v>
      </c>
      <c r="L190" s="34">
        <f t="shared" si="181"/>
        <v>1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1410.8712459447688</v>
      </c>
      <c r="N190" s="57">
        <v>0</v>
      </c>
      <c r="O190" s="57">
        <v>0</v>
      </c>
      <c r="P190" s="61">
        <f t="shared" si="182"/>
        <v>1</v>
      </c>
      <c r="Q190" s="40">
        <f t="shared" si="189"/>
        <v>0</v>
      </c>
      <c r="R190" s="40">
        <f t="shared" si="190"/>
        <v>0</v>
      </c>
      <c r="S190" s="44">
        <f t="shared" si="191"/>
        <v>1410.8712459447688</v>
      </c>
      <c r="T190" s="35">
        <f t="shared" si="192"/>
        <v>1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1517.9548129526597</v>
      </c>
      <c r="V190" s="57">
        <v>0</v>
      </c>
      <c r="W190" s="57">
        <v>0</v>
      </c>
      <c r="X190" s="61">
        <f t="shared" si="183"/>
        <v>1</v>
      </c>
      <c r="Y190" s="40">
        <f t="shared" si="193"/>
        <v>0</v>
      </c>
      <c r="Z190" s="40">
        <f t="shared" si="194"/>
        <v>0</v>
      </c>
      <c r="AA190" s="44">
        <f t="shared" si="195"/>
        <v>1517.9548129526597</v>
      </c>
      <c r="AB190" s="35">
        <f t="shared" si="196"/>
        <v>1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1631.6251817005425</v>
      </c>
      <c r="AD190" s="57">
        <v>0</v>
      </c>
      <c r="AE190" s="57">
        <v>0</v>
      </c>
      <c r="AF190" s="61">
        <f t="shared" si="184"/>
        <v>1</v>
      </c>
      <c r="AG190" s="40">
        <f t="shared" si="197"/>
        <v>0</v>
      </c>
      <c r="AH190" s="40">
        <f t="shared" si="198"/>
        <v>0</v>
      </c>
      <c r="AI190" s="44">
        <f t="shared" si="199"/>
        <v>1631.6251817005425</v>
      </c>
      <c r="AJ190" s="35">
        <f t="shared" si="185"/>
        <v>1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1750.4954346866687</v>
      </c>
      <c r="AL190" s="57">
        <v>0</v>
      </c>
      <c r="AM190" s="57">
        <v>0</v>
      </c>
      <c r="AN190" s="61">
        <f t="shared" si="186"/>
        <v>1</v>
      </c>
      <c r="AO190" s="40">
        <f t="shared" si="200"/>
        <v>0</v>
      </c>
      <c r="AP190" s="40">
        <f t="shared" si="201"/>
        <v>0</v>
      </c>
      <c r="AQ190" s="44">
        <f t="shared" si="202"/>
        <v>1750.4954346866687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37</v>
      </c>
      <c r="G196" s="41">
        <f>SUM(G176:G195)</f>
        <v>23817.895870000004</v>
      </c>
      <c r="H196" s="41">
        <f>IFERROR(G196/F196,0)</f>
        <v>643.72691540540552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82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53750.009090000007</v>
      </c>
      <c r="K196" s="41">
        <f>IFERROR(J196/I196,"")</f>
        <v>655.4879157317074</v>
      </c>
      <c r="L196" s="41">
        <f>SUM(L176:L195)</f>
        <v>82</v>
      </c>
      <c r="M196" s="41">
        <f>IFERROR(S196/P196,0)</f>
        <v>704.61295529480537</v>
      </c>
      <c r="N196" s="41">
        <f t="shared" ref="N196:T196" si="203">SUM(N176:N195)</f>
        <v>2</v>
      </c>
      <c r="O196" s="41">
        <f t="shared" si="203"/>
        <v>0</v>
      </c>
      <c r="P196" s="41">
        <f t="shared" si="203"/>
        <v>84</v>
      </c>
      <c r="Q196" s="41">
        <f t="shared" si="203"/>
        <v>1943.7666105035621</v>
      </c>
      <c r="R196" s="41">
        <f t="shared" si="203"/>
        <v>0</v>
      </c>
      <c r="S196" s="45">
        <f t="shared" si="203"/>
        <v>59187.488244763656</v>
      </c>
      <c r="T196" s="41">
        <f t="shared" si="203"/>
        <v>84</v>
      </c>
      <c r="U196" s="41">
        <f>IFERROR(AA196/X196,0)</f>
        <v>759.58257174759092</v>
      </c>
      <c r="V196" s="41">
        <f t="shared" ref="V196:AB196" si="204">SUM(V176:V195)</f>
        <v>0</v>
      </c>
      <c r="W196" s="41">
        <f t="shared" si="204"/>
        <v>1</v>
      </c>
      <c r="X196" s="41">
        <f t="shared" si="204"/>
        <v>83</v>
      </c>
      <c r="Y196" s="41">
        <f t="shared" si="204"/>
        <v>0</v>
      </c>
      <c r="Z196" s="41">
        <f t="shared" si="204"/>
        <v>-899.33218786956354</v>
      </c>
      <c r="AA196" s="45">
        <f t="shared" si="204"/>
        <v>63045.353455050048</v>
      </c>
      <c r="AB196" s="41">
        <f t="shared" si="204"/>
        <v>83</v>
      </c>
      <c r="AC196" s="41">
        <f>IFERROR(AI196/AF196,0)</f>
        <v>819.82963736745228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83</v>
      </c>
      <c r="AG196" s="41">
        <f t="shared" si="205"/>
        <v>0</v>
      </c>
      <c r="AH196" s="41">
        <f t="shared" si="205"/>
        <v>0</v>
      </c>
      <c r="AI196" s="45">
        <f t="shared" si="205"/>
        <v>68045.859901498538</v>
      </c>
      <c r="AJ196" s="41">
        <f t="shared" si="205"/>
        <v>83</v>
      </c>
      <c r="AK196" s="41">
        <f>IFERROR(AQ196/AN196,0)</f>
        <v>883.21118728808335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83</v>
      </c>
      <c r="AO196" s="41">
        <f t="shared" si="206"/>
        <v>0</v>
      </c>
      <c r="AP196" s="41">
        <f t="shared" si="206"/>
        <v>0</v>
      </c>
      <c r="AQ196" s="45">
        <f t="shared" si="206"/>
        <v>73306.528544910921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58348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61991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56734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61045.784000000007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-839.48824476365553</v>
      </c>
      <c r="T198" s="39"/>
      <c r="U198" s="39"/>
      <c r="V198" s="53"/>
      <c r="W198" s="53"/>
      <c r="X198" s="110"/>
      <c r="Y198" s="39"/>
      <c r="Z198" s="39"/>
      <c r="AA198" s="54">
        <f>AA197-AA196</f>
        <v>-1054.3534550500481</v>
      </c>
      <c r="AB198" s="39"/>
      <c r="AC198" s="53"/>
      <c r="AD198" s="53"/>
      <c r="AE198" s="110"/>
      <c r="AF198" s="39"/>
      <c r="AG198" s="39"/>
      <c r="AH198" s="39"/>
      <c r="AI198" s="54">
        <f>AI197-AI196</f>
        <v>-11311.859901498538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-12260.744544910915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Community Work Programme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64.312120000000007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16.395189999999999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8</v>
      </c>
      <c r="G208" s="35">
        <f>SUMIFS(WORKING!$AC$3:$AC$6802,WORKING!$A$3:$A$6802,Results!$D$3,WORKING!$B$3:$B$6802,Results!A208,WORKING!$C$3:$C$6802,Results!C208)/1000</f>
        <v>1015.1587999999999</v>
      </c>
      <c r="H208" s="35">
        <f t="shared" si="213"/>
        <v>126.89484999999999</v>
      </c>
      <c r="I208" s="187">
        <v>0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138.42886083400725</v>
      </c>
      <c r="N208" s="57">
        <v>10</v>
      </c>
      <c r="O208" s="57">
        <v>0</v>
      </c>
      <c r="P208" s="61">
        <f t="shared" si="208"/>
        <v>10</v>
      </c>
      <c r="Q208" s="40">
        <f t="shared" si="215"/>
        <v>1384.2886083400726</v>
      </c>
      <c r="R208" s="40">
        <f t="shared" si="216"/>
        <v>0</v>
      </c>
      <c r="S208" s="44">
        <f t="shared" si="217"/>
        <v>1384.2886083400726</v>
      </c>
      <c r="T208" s="35">
        <f t="shared" si="218"/>
        <v>10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150.29162483521333</v>
      </c>
      <c r="V208" s="57">
        <v>0</v>
      </c>
      <c r="W208" s="57">
        <v>0</v>
      </c>
      <c r="X208" s="61">
        <f t="shared" si="209"/>
        <v>10</v>
      </c>
      <c r="Y208" s="40">
        <f t="shared" si="219"/>
        <v>0</v>
      </c>
      <c r="Z208" s="40">
        <f t="shared" si="220"/>
        <v>0</v>
      </c>
      <c r="AA208" s="44">
        <f t="shared" si="221"/>
        <v>1502.9162483521332</v>
      </c>
      <c r="AB208" s="35">
        <f t="shared" si="222"/>
        <v>10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163.01846120858195</v>
      </c>
      <c r="AD208" s="57">
        <v>0</v>
      </c>
      <c r="AE208" s="57">
        <v>0</v>
      </c>
      <c r="AF208" s="61">
        <f t="shared" si="210"/>
        <v>10</v>
      </c>
      <c r="AG208" s="40">
        <f t="shared" si="223"/>
        <v>0</v>
      </c>
      <c r="AH208" s="40">
        <f t="shared" si="224"/>
        <v>0</v>
      </c>
      <c r="AI208" s="44">
        <f t="shared" si="225"/>
        <v>1630.1846120858195</v>
      </c>
      <c r="AJ208" s="35">
        <f t="shared" si="211"/>
        <v>10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176.49215568683243</v>
      </c>
      <c r="AL208" s="57">
        <v>0</v>
      </c>
      <c r="AM208" s="57">
        <v>0</v>
      </c>
      <c r="AN208" s="61">
        <f t="shared" si="212"/>
        <v>10</v>
      </c>
      <c r="AO208" s="40">
        <f t="shared" si="226"/>
        <v>0</v>
      </c>
      <c r="AP208" s="40">
        <f t="shared" si="227"/>
        <v>0</v>
      </c>
      <c r="AQ208" s="44">
        <f t="shared" si="228"/>
        <v>1764.9215568683244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14</v>
      </c>
      <c r="G209" s="35">
        <f>SUMIFS(WORKING!$AC$3:$AC$6802,WORKING!$A$3:$A$6802,Results!$D$3,WORKING!$B$3:$B$6802,Results!A209,WORKING!$C$3:$C$6802,Results!C209)/1000</f>
        <v>2912.6734700000002</v>
      </c>
      <c r="H209" s="35">
        <f t="shared" si="213"/>
        <v>208.04810500000002</v>
      </c>
      <c r="I209" s="187">
        <v>9</v>
      </c>
      <c r="J209" s="212">
        <v>2116.3622999999998</v>
      </c>
      <c r="K209" s="217">
        <f t="shared" si="214"/>
        <v>235.15136666666663</v>
      </c>
      <c r="L209" s="34">
        <f t="shared" si="207"/>
        <v>9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255.78858451759231</v>
      </c>
      <c r="N209" s="57">
        <v>38</v>
      </c>
      <c r="O209" s="57">
        <v>0</v>
      </c>
      <c r="P209" s="61">
        <f t="shared" si="208"/>
        <v>47</v>
      </c>
      <c r="Q209" s="40">
        <f t="shared" si="215"/>
        <v>9719.9662116685085</v>
      </c>
      <c r="R209" s="40">
        <f t="shared" si="216"/>
        <v>0</v>
      </c>
      <c r="S209" s="44">
        <f t="shared" si="217"/>
        <v>12022.063472326839</v>
      </c>
      <c r="T209" s="35">
        <f t="shared" si="218"/>
        <v>47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277.47986489991814</v>
      </c>
      <c r="V209" s="57">
        <v>0</v>
      </c>
      <c r="W209" s="57">
        <v>0</v>
      </c>
      <c r="X209" s="61">
        <f t="shared" si="209"/>
        <v>47</v>
      </c>
      <c r="Y209" s="40">
        <f t="shared" si="219"/>
        <v>0</v>
      </c>
      <c r="Z209" s="40">
        <f t="shared" si="220"/>
        <v>0</v>
      </c>
      <c r="AA209" s="44">
        <f t="shared" si="221"/>
        <v>13041.553650296153</v>
      </c>
      <c r="AB209" s="35">
        <f t="shared" si="222"/>
        <v>47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300.7293506703229</v>
      </c>
      <c r="AD209" s="57">
        <v>0</v>
      </c>
      <c r="AE209" s="57">
        <v>40</v>
      </c>
      <c r="AF209" s="61">
        <f t="shared" si="210"/>
        <v>7</v>
      </c>
      <c r="AG209" s="40">
        <f t="shared" si="223"/>
        <v>0</v>
      </c>
      <c r="AH209" s="40">
        <f t="shared" si="224"/>
        <v>-12029.174026812916</v>
      </c>
      <c r="AI209" s="44">
        <f t="shared" si="225"/>
        <v>2105.1054546922605</v>
      </c>
      <c r="AJ209" s="35">
        <f t="shared" si="211"/>
        <v>7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325.31723422200503</v>
      </c>
      <c r="AL209" s="57">
        <v>0</v>
      </c>
      <c r="AM209" s="57">
        <v>0</v>
      </c>
      <c r="AN209" s="61">
        <f t="shared" si="212"/>
        <v>7</v>
      </c>
      <c r="AO209" s="40">
        <f t="shared" si="226"/>
        <v>0</v>
      </c>
      <c r="AP209" s="40">
        <f t="shared" si="227"/>
        <v>0</v>
      </c>
      <c r="AQ209" s="44">
        <f t="shared" si="228"/>
        <v>2277.2206395540352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6</v>
      </c>
      <c r="G210" s="35">
        <f>SUMIFS(WORKING!$AC$3:$AC$6802,WORKING!$A$3:$A$6802,Results!$D$3,WORKING!$B$3:$B$6802,Results!A210,WORKING!$C$3:$C$6802,Results!C210)/1000</f>
        <v>1380.0947399999998</v>
      </c>
      <c r="H210" s="35">
        <f t="shared" si="213"/>
        <v>230.01578999999995</v>
      </c>
      <c r="I210" s="187" t="s">
        <v>754</v>
      </c>
      <c r="J210" s="212">
        <v>0</v>
      </c>
      <c r="K210" s="217">
        <f t="shared" si="214"/>
        <v>0</v>
      </c>
      <c r="L210" s="34">
        <f t="shared" si="207"/>
        <v>6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6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6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6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6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6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6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6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4</v>
      </c>
      <c r="G211" s="35">
        <f>SUMIFS(WORKING!$AC$3:$AC$6802,WORKING!$A$3:$A$6802,Results!$D$3,WORKING!$B$3:$B$6802,Results!A211,WORKING!$C$3:$C$6802,Results!C211)/1000</f>
        <v>1031.4594</v>
      </c>
      <c r="H211" s="35">
        <f t="shared" si="213"/>
        <v>257.86484999999999</v>
      </c>
      <c r="I211" s="187">
        <v>9</v>
      </c>
      <c r="J211" s="212">
        <v>3233.8137600000009</v>
      </c>
      <c r="K211" s="217">
        <f t="shared" si="214"/>
        <v>359.3126400000001</v>
      </c>
      <c r="L211" s="34">
        <f t="shared" si="207"/>
        <v>9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391.74054883835919</v>
      </c>
      <c r="N211" s="57">
        <v>0</v>
      </c>
      <c r="O211" s="57">
        <v>0</v>
      </c>
      <c r="P211" s="61">
        <f t="shared" si="208"/>
        <v>9</v>
      </c>
      <c r="Q211" s="40">
        <f t="shared" si="215"/>
        <v>0</v>
      </c>
      <c r="R211" s="40">
        <f t="shared" si="216"/>
        <v>0</v>
      </c>
      <c r="S211" s="44">
        <f t="shared" si="217"/>
        <v>3525.6649395452328</v>
      </c>
      <c r="T211" s="35">
        <f t="shared" si="218"/>
        <v>9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425.23504056282411</v>
      </c>
      <c r="V211" s="57">
        <v>0</v>
      </c>
      <c r="W211" s="57">
        <v>0</v>
      </c>
      <c r="X211" s="61">
        <f t="shared" si="209"/>
        <v>9</v>
      </c>
      <c r="Y211" s="40">
        <f t="shared" si="219"/>
        <v>0</v>
      </c>
      <c r="Z211" s="40">
        <f t="shared" si="220"/>
        <v>0</v>
      </c>
      <c r="AA211" s="44">
        <f t="shared" si="221"/>
        <v>3827.1153650654169</v>
      </c>
      <c r="AB211" s="35">
        <f t="shared" si="222"/>
        <v>9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461.1621999456068</v>
      </c>
      <c r="AD211" s="57">
        <v>0</v>
      </c>
      <c r="AE211" s="57">
        <v>0</v>
      </c>
      <c r="AF211" s="61">
        <f t="shared" si="210"/>
        <v>9</v>
      </c>
      <c r="AG211" s="40">
        <f t="shared" si="223"/>
        <v>0</v>
      </c>
      <c r="AH211" s="40">
        <f t="shared" si="224"/>
        <v>0</v>
      </c>
      <c r="AI211" s="44">
        <f t="shared" si="225"/>
        <v>4150.4597995104614</v>
      </c>
      <c r="AJ211" s="35">
        <f t="shared" si="211"/>
        <v>9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499.18956964180558</v>
      </c>
      <c r="AL211" s="57">
        <v>0</v>
      </c>
      <c r="AM211" s="57">
        <v>0</v>
      </c>
      <c r="AN211" s="61">
        <f t="shared" si="212"/>
        <v>9</v>
      </c>
      <c r="AO211" s="40">
        <f t="shared" si="226"/>
        <v>0</v>
      </c>
      <c r="AP211" s="40">
        <f t="shared" si="227"/>
        <v>0</v>
      </c>
      <c r="AQ211" s="44">
        <f t="shared" si="228"/>
        <v>4492.7061267762501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21</v>
      </c>
      <c r="G212" s="35">
        <f>SUMIFS(WORKING!$AC$3:$AC$6802,WORKING!$A$3:$A$6802,Results!$D$3,WORKING!$B$3:$B$6802,Results!A212,WORKING!$C$3:$C$6802,Results!C212)/1000</f>
        <v>5804.2539100000004</v>
      </c>
      <c r="H212" s="35">
        <f t="shared" si="213"/>
        <v>276.39304333333337</v>
      </c>
      <c r="I212" s="187">
        <v>9</v>
      </c>
      <c r="J212" s="212">
        <v>3844.2967200000003</v>
      </c>
      <c r="K212" s="217">
        <f t="shared" si="214"/>
        <v>427.14408000000003</v>
      </c>
      <c r="L212" s="34">
        <f t="shared" si="207"/>
        <v>9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465.62520280885934</v>
      </c>
      <c r="N212" s="57">
        <v>19</v>
      </c>
      <c r="O212" s="57">
        <v>0</v>
      </c>
      <c r="P212" s="61">
        <f t="shared" si="208"/>
        <v>28</v>
      </c>
      <c r="Q212" s="40">
        <f t="shared" si="215"/>
        <v>8846.8788533683273</v>
      </c>
      <c r="R212" s="40">
        <f t="shared" si="216"/>
        <v>0</v>
      </c>
      <c r="S212" s="44">
        <f t="shared" si="217"/>
        <v>13037.505678648062</v>
      </c>
      <c r="T212" s="35">
        <f t="shared" si="218"/>
        <v>28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505.41997301810312</v>
      </c>
      <c r="V212" s="57">
        <v>0</v>
      </c>
      <c r="W212" s="57">
        <v>0</v>
      </c>
      <c r="X212" s="61">
        <f t="shared" si="209"/>
        <v>28</v>
      </c>
      <c r="Y212" s="40">
        <f t="shared" si="219"/>
        <v>0</v>
      </c>
      <c r="Z212" s="40">
        <f t="shared" si="220"/>
        <v>0</v>
      </c>
      <c r="AA212" s="44">
        <f t="shared" si="221"/>
        <v>14151.759244506888</v>
      </c>
      <c r="AB212" s="35">
        <f t="shared" si="222"/>
        <v>28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548.10314430179585</v>
      </c>
      <c r="AD212" s="57">
        <v>2</v>
      </c>
      <c r="AE212" s="57">
        <v>13</v>
      </c>
      <c r="AF212" s="61">
        <f t="shared" si="210"/>
        <v>17</v>
      </c>
      <c r="AG212" s="40">
        <f t="shared" si="223"/>
        <v>1096.2062886035917</v>
      </c>
      <c r="AH212" s="40">
        <f t="shared" si="224"/>
        <v>-7125.3408759233462</v>
      </c>
      <c r="AI212" s="44">
        <f t="shared" si="225"/>
        <v>9317.75345313053</v>
      </c>
      <c r="AJ212" s="35">
        <f t="shared" si="211"/>
        <v>17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593.2790200373629</v>
      </c>
      <c r="AL212" s="57">
        <v>2</v>
      </c>
      <c r="AM212" s="57">
        <v>0</v>
      </c>
      <c r="AN212" s="61">
        <f t="shared" si="212"/>
        <v>19</v>
      </c>
      <c r="AO212" s="40">
        <f t="shared" si="226"/>
        <v>1186.5580400747258</v>
      </c>
      <c r="AP212" s="40">
        <f t="shared" si="227"/>
        <v>0</v>
      </c>
      <c r="AQ212" s="44">
        <f t="shared" si="228"/>
        <v>11272.301380709894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>
        <v>0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21</v>
      </c>
      <c r="G214" s="35">
        <f>SUMIFS(WORKING!$AC$3:$AC$6802,WORKING!$A$3:$A$6802,Results!$D$3,WORKING!$B$3:$B$6802,Results!A214,WORKING!$C$3:$C$6802,Results!C214)/1000</f>
        <v>12271.889819999999</v>
      </c>
      <c r="H214" s="35">
        <f t="shared" si="213"/>
        <v>584.37570571428569</v>
      </c>
      <c r="I214" s="187">
        <v>4</v>
      </c>
      <c r="J214" s="212">
        <v>2469.8069999999998</v>
      </c>
      <c r="K214" s="217">
        <f t="shared" si="214"/>
        <v>617.45174999999995</v>
      </c>
      <c r="L214" s="34">
        <f t="shared" si="207"/>
        <v>4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674.16899616898729</v>
      </c>
      <c r="N214" s="57">
        <v>5</v>
      </c>
      <c r="O214" s="57">
        <v>0</v>
      </c>
      <c r="P214" s="61">
        <f t="shared" si="208"/>
        <v>9</v>
      </c>
      <c r="Q214" s="40">
        <f t="shared" si="215"/>
        <v>3370.8449808449363</v>
      </c>
      <c r="R214" s="40">
        <f t="shared" si="216"/>
        <v>0</v>
      </c>
      <c r="S214" s="44">
        <f t="shared" si="217"/>
        <v>6067.5209655208855</v>
      </c>
      <c r="T214" s="35">
        <f t="shared" si="218"/>
        <v>9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731.99149146704315</v>
      </c>
      <c r="V214" s="57">
        <v>0</v>
      </c>
      <c r="W214" s="57">
        <v>0</v>
      </c>
      <c r="X214" s="61">
        <f t="shared" si="209"/>
        <v>9</v>
      </c>
      <c r="Y214" s="40">
        <f t="shared" si="219"/>
        <v>0</v>
      </c>
      <c r="Z214" s="40">
        <f t="shared" si="220"/>
        <v>0</v>
      </c>
      <c r="AA214" s="44">
        <f t="shared" si="221"/>
        <v>6587.9234232033887</v>
      </c>
      <c r="AB214" s="35">
        <f t="shared" si="222"/>
        <v>9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794.03055935550788</v>
      </c>
      <c r="AD214" s="57">
        <v>0</v>
      </c>
      <c r="AE214" s="57">
        <v>1</v>
      </c>
      <c r="AF214" s="61">
        <f t="shared" si="210"/>
        <v>8</v>
      </c>
      <c r="AG214" s="40">
        <f t="shared" si="223"/>
        <v>0</v>
      </c>
      <c r="AH214" s="40">
        <f t="shared" si="224"/>
        <v>-794.03055935550788</v>
      </c>
      <c r="AI214" s="44">
        <f t="shared" si="225"/>
        <v>6352.244474844063</v>
      </c>
      <c r="AJ214" s="35">
        <f t="shared" si="211"/>
        <v>8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859.71621031302402</v>
      </c>
      <c r="AL214" s="57">
        <v>0</v>
      </c>
      <c r="AM214" s="57">
        <v>0</v>
      </c>
      <c r="AN214" s="61">
        <f t="shared" si="212"/>
        <v>8</v>
      </c>
      <c r="AO214" s="40">
        <f t="shared" si="226"/>
        <v>0</v>
      </c>
      <c r="AP214" s="40">
        <f t="shared" si="227"/>
        <v>0</v>
      </c>
      <c r="AQ214" s="44">
        <f t="shared" si="228"/>
        <v>6877.7296825041922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2</v>
      </c>
      <c r="G215" s="35">
        <f>SUMIFS(WORKING!$AC$3:$AC$6802,WORKING!$A$3:$A$6802,Results!$D$3,WORKING!$B$3:$B$6802,Results!A215,WORKING!$C$3:$C$6802,Results!C215)/1000</f>
        <v>1556.0608800000002</v>
      </c>
      <c r="H215" s="35">
        <f t="shared" si="213"/>
        <v>778.03044000000011</v>
      </c>
      <c r="I215" s="187" t="s">
        <v>754</v>
      </c>
      <c r="J215" s="212">
        <v>0</v>
      </c>
      <c r="K215" s="217">
        <f t="shared" si="214"/>
        <v>0</v>
      </c>
      <c r="L215" s="34">
        <f t="shared" si="207"/>
        <v>2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2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2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2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2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2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2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2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17</v>
      </c>
      <c r="G216" s="35">
        <f>SUMIFS(WORKING!$AC$3:$AC$6802,WORKING!$A$3:$A$6802,Results!$D$3,WORKING!$B$3:$B$6802,Results!A216,WORKING!$C$3:$C$6802,Results!C216)/1000</f>
        <v>16584.538309999996</v>
      </c>
      <c r="H216" s="35">
        <f t="shared" si="213"/>
        <v>975.56107705882334</v>
      </c>
      <c r="I216" s="187">
        <v>9</v>
      </c>
      <c r="J216" s="212">
        <v>8299.1280000000006</v>
      </c>
      <c r="K216" s="217">
        <f t="shared" si="214"/>
        <v>922.1253333333334</v>
      </c>
      <c r="L216" s="34">
        <f t="shared" si="207"/>
        <v>9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966.42263756870909</v>
      </c>
      <c r="N216" s="57">
        <v>5</v>
      </c>
      <c r="O216" s="57">
        <v>0</v>
      </c>
      <c r="P216" s="61">
        <f t="shared" si="208"/>
        <v>14</v>
      </c>
      <c r="Q216" s="40">
        <f t="shared" si="215"/>
        <v>4832.1131878435453</v>
      </c>
      <c r="R216" s="40">
        <f t="shared" si="216"/>
        <v>0</v>
      </c>
      <c r="S216" s="44">
        <f t="shared" si="217"/>
        <v>13529.916925961927</v>
      </c>
      <c r="T216" s="35">
        <f t="shared" si="218"/>
        <v>14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1039.321183009381</v>
      </c>
      <c r="V216" s="57">
        <v>0</v>
      </c>
      <c r="W216" s="57">
        <v>0</v>
      </c>
      <c r="X216" s="61">
        <f t="shared" si="209"/>
        <v>14</v>
      </c>
      <c r="Y216" s="40">
        <f t="shared" si="219"/>
        <v>0</v>
      </c>
      <c r="Z216" s="40">
        <f t="shared" si="220"/>
        <v>0</v>
      </c>
      <c r="AA216" s="44">
        <f t="shared" si="221"/>
        <v>14550.496562131335</v>
      </c>
      <c r="AB216" s="35">
        <f t="shared" si="222"/>
        <v>14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1116.6641112546781</v>
      </c>
      <c r="AD216" s="57">
        <v>0</v>
      </c>
      <c r="AE216" s="57">
        <v>2</v>
      </c>
      <c r="AF216" s="61">
        <f t="shared" si="210"/>
        <v>12</v>
      </c>
      <c r="AG216" s="40">
        <f t="shared" si="223"/>
        <v>0</v>
      </c>
      <c r="AH216" s="40">
        <f t="shared" si="224"/>
        <v>-2233.3282225093562</v>
      </c>
      <c r="AI216" s="44">
        <f t="shared" si="225"/>
        <v>13399.969335056137</v>
      </c>
      <c r="AJ216" s="35">
        <f t="shared" si="211"/>
        <v>12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1197.4968099117507</v>
      </c>
      <c r="AL216" s="57">
        <v>0</v>
      </c>
      <c r="AM216" s="57">
        <v>0</v>
      </c>
      <c r="AN216" s="61">
        <f t="shared" si="212"/>
        <v>12</v>
      </c>
      <c r="AO216" s="40">
        <f t="shared" si="226"/>
        <v>0</v>
      </c>
      <c r="AP216" s="40">
        <f t="shared" si="227"/>
        <v>0</v>
      </c>
      <c r="AQ216" s="44">
        <f t="shared" si="228"/>
        <v>14369.961718941009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8</v>
      </c>
      <c r="G217" s="35">
        <f>SUMIFS(WORKING!$AC$3:$AC$6802,WORKING!$A$3:$A$6802,Results!$D$3,WORKING!$B$3:$B$6802,Results!A217,WORKING!$C$3:$C$6802,Results!C217)/1000</f>
        <v>7152.847279999999</v>
      </c>
      <c r="H217" s="35">
        <f t="shared" si="213"/>
        <v>894.10590999999988</v>
      </c>
      <c r="I217" s="187">
        <v>7</v>
      </c>
      <c r="J217" s="212">
        <v>7847.4719999999998</v>
      </c>
      <c r="K217" s="217">
        <f t="shared" si="214"/>
        <v>1121.0674285714285</v>
      </c>
      <c r="L217" s="34">
        <f t="shared" si="207"/>
        <v>7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1175.0288287453704</v>
      </c>
      <c r="N217" s="57">
        <v>1</v>
      </c>
      <c r="O217" s="57">
        <v>0</v>
      </c>
      <c r="P217" s="61">
        <f t="shared" si="208"/>
        <v>8</v>
      </c>
      <c r="Q217" s="40">
        <f t="shared" si="215"/>
        <v>1175.0288287453704</v>
      </c>
      <c r="R217" s="40">
        <f t="shared" si="216"/>
        <v>0</v>
      </c>
      <c r="S217" s="44">
        <f t="shared" si="217"/>
        <v>9400.2306299629636</v>
      </c>
      <c r="T217" s="35">
        <f t="shared" si="218"/>
        <v>8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1263.7781803874318</v>
      </c>
      <c r="V217" s="57">
        <v>0</v>
      </c>
      <c r="W217" s="57">
        <v>0</v>
      </c>
      <c r="X217" s="61">
        <f t="shared" si="209"/>
        <v>8</v>
      </c>
      <c r="Y217" s="40">
        <f t="shared" si="219"/>
        <v>0</v>
      </c>
      <c r="Z217" s="40">
        <f t="shared" si="220"/>
        <v>0</v>
      </c>
      <c r="AA217" s="44">
        <f t="shared" si="221"/>
        <v>10110.225443099454</v>
      </c>
      <c r="AB217" s="35">
        <f t="shared" si="222"/>
        <v>8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1357.948433930904</v>
      </c>
      <c r="AD217" s="57">
        <v>0</v>
      </c>
      <c r="AE217" s="57">
        <v>0</v>
      </c>
      <c r="AF217" s="61">
        <f t="shared" si="210"/>
        <v>8</v>
      </c>
      <c r="AG217" s="40">
        <f t="shared" si="223"/>
        <v>0</v>
      </c>
      <c r="AH217" s="40">
        <f t="shared" si="224"/>
        <v>0</v>
      </c>
      <c r="AI217" s="44">
        <f t="shared" si="225"/>
        <v>10863.587471447232</v>
      </c>
      <c r="AJ217" s="35">
        <f t="shared" si="211"/>
        <v>8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1456.3800846220881</v>
      </c>
      <c r="AL217" s="57">
        <v>0</v>
      </c>
      <c r="AM217" s="57">
        <v>0</v>
      </c>
      <c r="AN217" s="61">
        <f t="shared" si="212"/>
        <v>8</v>
      </c>
      <c r="AO217" s="40">
        <f t="shared" si="226"/>
        <v>0</v>
      </c>
      <c r="AP217" s="40">
        <f t="shared" si="227"/>
        <v>0</v>
      </c>
      <c r="AQ217" s="44">
        <f t="shared" si="228"/>
        <v>11651.040676976705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226.90084000000002</v>
      </c>
      <c r="H218" s="35">
        <f t="shared" si="213"/>
        <v>0</v>
      </c>
      <c r="I218" s="187">
        <v>1</v>
      </c>
      <c r="J218" s="212">
        <v>2053</v>
      </c>
      <c r="K218" s="217">
        <f t="shared" si="214"/>
        <v>2053</v>
      </c>
      <c r="L218" s="34">
        <f t="shared" si="207"/>
        <v>1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2152.558600281503</v>
      </c>
      <c r="N218" s="57">
        <v>0</v>
      </c>
      <c r="O218" s="57">
        <v>0</v>
      </c>
      <c r="P218" s="61">
        <f t="shared" si="208"/>
        <v>1</v>
      </c>
      <c r="Q218" s="40">
        <f t="shared" si="215"/>
        <v>0</v>
      </c>
      <c r="R218" s="40">
        <f t="shared" si="216"/>
        <v>0</v>
      </c>
      <c r="S218" s="44">
        <f t="shared" si="217"/>
        <v>2152.558600281503</v>
      </c>
      <c r="T218" s="35">
        <f t="shared" si="218"/>
        <v>1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2315.9360392505737</v>
      </c>
      <c r="V218" s="57">
        <v>0</v>
      </c>
      <c r="W218" s="57">
        <v>0</v>
      </c>
      <c r="X218" s="61">
        <f t="shared" si="209"/>
        <v>1</v>
      </c>
      <c r="Y218" s="40">
        <f t="shared" si="219"/>
        <v>0</v>
      </c>
      <c r="Z218" s="40">
        <f t="shared" si="220"/>
        <v>0</v>
      </c>
      <c r="AA218" s="44">
        <f t="shared" si="221"/>
        <v>2315.9360392505737</v>
      </c>
      <c r="AB218" s="35">
        <f t="shared" si="222"/>
        <v>1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2489.3630190518325</v>
      </c>
      <c r="AD218" s="57">
        <v>0</v>
      </c>
      <c r="AE218" s="57">
        <v>1</v>
      </c>
      <c r="AF218" s="61">
        <f t="shared" si="210"/>
        <v>0</v>
      </c>
      <c r="AG218" s="40">
        <f t="shared" si="223"/>
        <v>0</v>
      </c>
      <c r="AH218" s="40">
        <f t="shared" si="224"/>
        <v>-2489.3630190518325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2670.7235335761402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1</v>
      </c>
      <c r="G219" s="35">
        <f>SUMIFS(WORKING!$AC$3:$AC$6802,WORKING!$A$3:$A$6802,Results!$D$3,WORKING!$B$3:$B$6802,Results!A219,WORKING!$C$3:$C$6802,Results!C219)/1000</f>
        <v>2052.8711600000001</v>
      </c>
      <c r="H219" s="35">
        <f t="shared" si="213"/>
        <v>2052.8711600000001</v>
      </c>
      <c r="I219" s="187">
        <v>0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2151.8584333939998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2314.5749219584422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2487.2468235812544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2667.7526114947768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102</v>
      </c>
      <c r="G224" s="41">
        <f>SUM(G204:G223)</f>
        <v>52069.45592</v>
      </c>
      <c r="H224" s="41">
        <f>IFERROR(G224/F224,0)</f>
        <v>510.48486196078431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56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33012.617050000001</v>
      </c>
      <c r="K224" s="41">
        <f>IFERROR(J224/I224,"")</f>
        <v>589.51101875000006</v>
      </c>
      <c r="L224" s="41">
        <f>SUM(L204:L223)</f>
        <v>56</v>
      </c>
      <c r="M224" s="41">
        <f>IFERROR(S224/P224,0)</f>
        <v>456.1175359745335</v>
      </c>
      <c r="N224" s="41">
        <f t="shared" ref="N224:T224" si="230">SUM(N204:N223)</f>
        <v>78</v>
      </c>
      <c r="O224" s="41">
        <f t="shared" si="230"/>
        <v>0</v>
      </c>
      <c r="P224" s="41">
        <f t="shared" si="230"/>
        <v>134</v>
      </c>
      <c r="Q224" s="41">
        <f t="shared" si="230"/>
        <v>29329.120670810757</v>
      </c>
      <c r="R224" s="41">
        <f t="shared" si="230"/>
        <v>0</v>
      </c>
      <c r="S224" s="45">
        <f t="shared" si="230"/>
        <v>61119.749820587487</v>
      </c>
      <c r="T224" s="41">
        <f t="shared" si="230"/>
        <v>134</v>
      </c>
      <c r="U224" s="41">
        <f>IFERROR(AA224/X224,0)</f>
        <v>493.19347743212938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134</v>
      </c>
      <c r="Y224" s="41">
        <f t="shared" si="231"/>
        <v>0</v>
      </c>
      <c r="Z224" s="41">
        <f t="shared" si="231"/>
        <v>0</v>
      </c>
      <c r="AA224" s="45">
        <f t="shared" si="231"/>
        <v>66087.925975905338</v>
      </c>
      <c r="AB224" s="41">
        <f t="shared" si="231"/>
        <v>134</v>
      </c>
      <c r="AC224" s="41">
        <f>IFERROR(AI224/AF224,0)</f>
        <v>605.30765317425949</v>
      </c>
      <c r="AD224" s="41">
        <f t="shared" ref="AD224:AJ224" si="232">SUM(AD204:AD223)</f>
        <v>2</v>
      </c>
      <c r="AE224" s="41">
        <f t="shared" si="232"/>
        <v>57</v>
      </c>
      <c r="AF224" s="41">
        <f t="shared" si="232"/>
        <v>79</v>
      </c>
      <c r="AG224" s="41">
        <f t="shared" si="232"/>
        <v>1096.2062886035917</v>
      </c>
      <c r="AH224" s="41">
        <f t="shared" si="232"/>
        <v>-24671.236703652961</v>
      </c>
      <c r="AI224" s="45">
        <f t="shared" si="232"/>
        <v>47819.304600766496</v>
      </c>
      <c r="AJ224" s="41">
        <f t="shared" si="232"/>
        <v>79</v>
      </c>
      <c r="AK224" s="41">
        <f>IFERROR(AQ224/AN224,0)</f>
        <v>650.68989854728909</v>
      </c>
      <c r="AL224" s="41">
        <f t="shared" ref="AL224:AQ224" si="233">SUM(AL204:AL223)</f>
        <v>2</v>
      </c>
      <c r="AM224" s="41">
        <f t="shared" si="233"/>
        <v>0</v>
      </c>
      <c r="AN224" s="41">
        <f t="shared" si="233"/>
        <v>81</v>
      </c>
      <c r="AO224" s="41">
        <f t="shared" si="233"/>
        <v>1186.5580400747258</v>
      </c>
      <c r="AP224" s="41">
        <f t="shared" si="233"/>
        <v>0</v>
      </c>
      <c r="AQ224" s="45">
        <f t="shared" si="233"/>
        <v>52705.881782330413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63483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69994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72142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77624.792000000001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2363.2501794125128</v>
      </c>
      <c r="T226" s="39"/>
      <c r="U226" s="39"/>
      <c r="V226" s="53"/>
      <c r="W226" s="53"/>
      <c r="X226" s="110"/>
      <c r="Y226" s="39"/>
      <c r="Z226" s="39"/>
      <c r="AA226" s="54">
        <f>AA225-AA224</f>
        <v>3906.0740240946616</v>
      </c>
      <c r="AB226" s="39"/>
      <c r="AC226" s="53"/>
      <c r="AD226" s="53"/>
      <c r="AE226" s="110"/>
      <c r="AF226" s="39"/>
      <c r="AG226" s="39"/>
      <c r="AH226" s="39"/>
      <c r="AI226" s="54">
        <f>AI225-AI224</f>
        <v>24322.695399233504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24918.910217669589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ffdf98fECcabNpEPVUvDkUhFqYTMDXdNSzL0uzFyNRs9xj1XfyHRaGoW9K1WcQNS6k3no1T/+fv9e9u+IyI4dQ==" saltValue="gmheObUYlq7DpOzbJHoe+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Cooperative Governance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4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42671.486091666666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NAT_HRBP__42671.4860916667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HRBP-Vote04.xlsx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www.w3.org/XML/1998/namespace"/>
    <ds:schemaRef ds:uri="http://schemas.microsoft.com/sharepoint/v3"/>
    <ds:schemaRef ds:uri="http://purl.org/dc/terms/"/>
    <ds:schemaRef ds:uri="df7ca258-5e24-45de-bd31-dbc76bc6765a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2016-10-28T09:41:00Z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